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R:\RAČUNOVODSTVO\ARPA, plan i realizacija 2026\"/>
    </mc:Choice>
  </mc:AlternateContent>
  <xr:revisionPtr revIDLastSave="0" documentId="13_ncr:1_{DF83DCC8-2E35-4A33-BE22-FFFA9F7AC2D2}" xr6:coauthVersionLast="47" xr6:coauthVersionMax="47" xr10:uidLastSave="{00000000-0000-0000-0000-000000000000}"/>
  <bookViews>
    <workbookView xWindow="28680" yWindow="-120" windowWidth="29040" windowHeight="15720" tabRatio="801" activeTab="6" xr2:uid="{00000000-000D-0000-FFFF-FFFF00000000}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13" r:id="rId7"/>
  </sheets>
  <definedNames>
    <definedName name="_xlnm._FilterDatabase" localSheetId="6" hidden="1">'POSEBNI DIO'!$A$23:$G$180</definedName>
    <definedName name="_xlnm.Print_Area" localSheetId="4">' Račun financiranja-ekonomska'!$A$1:$H$15</definedName>
    <definedName name="_xlnm.Print_Area" localSheetId="5">' Račun financiranja-izvori'!$A$1:$F$11</definedName>
    <definedName name="_xlnm.Print_Area" localSheetId="1">' Račun prihoda i rashoda-ekonom'!$A$1:$H$26</definedName>
    <definedName name="_xlnm.Print_Area" localSheetId="2">' Račun prihoda i rashoda-izvori'!$A$1:$F$41</definedName>
    <definedName name="_xlnm.Print_Area" localSheetId="3">' Račun rashoda-funkcija'!$A$1:$F$8</definedName>
    <definedName name="_xlnm.Print_Area" localSheetId="0">SAŽETAK!$A$1:$J$29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9" l="1"/>
  <c r="F29" i="9"/>
  <c r="D29" i="9"/>
  <c r="C29" i="9"/>
  <c r="B29" i="9"/>
  <c r="B23" i="9"/>
  <c r="C38" i="9"/>
  <c r="D38" i="9"/>
  <c r="E38" i="9"/>
  <c r="F38" i="9"/>
  <c r="C39" i="9"/>
  <c r="D39" i="9"/>
  <c r="E39" i="9"/>
  <c r="F39" i="9"/>
  <c r="B39" i="9"/>
  <c r="B38" i="9"/>
  <c r="C35" i="9"/>
  <c r="D35" i="9"/>
  <c r="E35" i="9"/>
  <c r="F35" i="9"/>
  <c r="C36" i="9"/>
  <c r="D36" i="9"/>
  <c r="E36" i="9"/>
  <c r="F36" i="9"/>
  <c r="C37" i="9"/>
  <c r="D37" i="9"/>
  <c r="E37" i="9"/>
  <c r="F37" i="9"/>
  <c r="B36" i="9"/>
  <c r="B37" i="9"/>
  <c r="B35" i="9"/>
  <c r="C33" i="9"/>
  <c r="C34" i="9"/>
  <c r="B34" i="9"/>
  <c r="B33" i="9"/>
  <c r="E31" i="9"/>
  <c r="F31" i="9"/>
  <c r="E32" i="9"/>
  <c r="F32" i="9"/>
  <c r="D32" i="9"/>
  <c r="D31" i="9"/>
  <c r="C22" i="9"/>
  <c r="D22" i="9"/>
  <c r="E22" i="9"/>
  <c r="F22" i="9"/>
  <c r="B22" i="9"/>
  <c r="C21" i="9"/>
  <c r="D21" i="9"/>
  <c r="E21" i="9"/>
  <c r="F21" i="9"/>
  <c r="B21" i="9"/>
  <c r="C20" i="9"/>
  <c r="D20" i="9"/>
  <c r="E20" i="9"/>
  <c r="F20" i="9"/>
  <c r="B20" i="9"/>
  <c r="C19" i="9"/>
  <c r="D19" i="9"/>
  <c r="E19" i="9"/>
  <c r="F19" i="9"/>
  <c r="B19" i="9"/>
  <c r="D18" i="9"/>
  <c r="E18" i="9"/>
  <c r="F18" i="9"/>
  <c r="C18" i="9"/>
  <c r="B18" i="9"/>
  <c r="C16" i="9"/>
  <c r="C17" i="9"/>
  <c r="B17" i="9"/>
  <c r="B16" i="9"/>
  <c r="F15" i="9"/>
  <c r="F14" i="9"/>
  <c r="E15" i="9"/>
  <c r="E14" i="9"/>
  <c r="D14" i="9"/>
  <c r="D15" i="9"/>
  <c r="E24" i="3"/>
  <c r="E21" i="3"/>
  <c r="E20" i="3"/>
  <c r="D8" i="13"/>
  <c r="G201" i="13"/>
  <c r="G200" i="13" s="1"/>
  <c r="G199" i="13" s="1"/>
  <c r="F201" i="13"/>
  <c r="F200" i="13" s="1"/>
  <c r="F199" i="13" s="1"/>
  <c r="E201" i="13"/>
  <c r="E200" i="13" s="1"/>
  <c r="E199" i="13" s="1"/>
  <c r="D201" i="13"/>
  <c r="D200" i="13" s="1"/>
  <c r="D199" i="13" s="1"/>
  <c r="C201" i="13"/>
  <c r="C200" i="13" s="1"/>
  <c r="C199" i="13" s="1"/>
  <c r="E14" i="3" l="1"/>
  <c r="G20" i="3"/>
  <c r="H20" i="3"/>
  <c r="F21" i="3"/>
  <c r="F20" i="3"/>
  <c r="F24" i="3"/>
  <c r="G21" i="3"/>
  <c r="H21" i="3"/>
  <c r="G24" i="3"/>
  <c r="H24" i="3"/>
  <c r="D26" i="3" l="1"/>
  <c r="E12" i="3"/>
  <c r="G10" i="13"/>
  <c r="F11" i="13"/>
  <c r="F10" i="13"/>
  <c r="F136" i="13"/>
  <c r="F135" i="13" s="1"/>
  <c r="F139" i="13"/>
  <c r="F138" i="13" s="1"/>
  <c r="G220" i="13"/>
  <c r="F220" i="13"/>
  <c r="E220" i="13"/>
  <c r="D220" i="13"/>
  <c r="C220" i="13"/>
  <c r="G217" i="13"/>
  <c r="F217" i="13"/>
  <c r="F216" i="13" s="1"/>
  <c r="E217" i="13"/>
  <c r="D217" i="13"/>
  <c r="C217" i="13"/>
  <c r="E216" i="13"/>
  <c r="D216" i="13"/>
  <c r="C216" i="13"/>
  <c r="G214" i="13"/>
  <c r="F214" i="13"/>
  <c r="E214" i="13"/>
  <c r="D214" i="13"/>
  <c r="C214" i="13"/>
  <c r="G211" i="13"/>
  <c r="F211" i="13"/>
  <c r="E211" i="13"/>
  <c r="D211" i="13"/>
  <c r="C211" i="13"/>
  <c r="D210" i="13"/>
  <c r="C210" i="13"/>
  <c r="G192" i="13"/>
  <c r="G191" i="13" s="1"/>
  <c r="G190" i="13" s="1"/>
  <c r="F192" i="13"/>
  <c r="F191" i="13" s="1"/>
  <c r="F190" i="13" s="1"/>
  <c r="E192" i="13"/>
  <c r="E191" i="13" s="1"/>
  <c r="E190" i="13" s="1"/>
  <c r="D192" i="13"/>
  <c r="D191" i="13" s="1"/>
  <c r="D190" i="13" s="1"/>
  <c r="C192" i="13"/>
  <c r="C191" i="13" s="1"/>
  <c r="C190" i="13" s="1"/>
  <c r="G196" i="13"/>
  <c r="G195" i="13" s="1"/>
  <c r="G194" i="13" s="1"/>
  <c r="F196" i="13"/>
  <c r="F195" i="13" s="1"/>
  <c r="F194" i="13" s="1"/>
  <c r="E196" i="13"/>
  <c r="D196" i="13"/>
  <c r="D195" i="13" s="1"/>
  <c r="D194" i="13" s="1"/>
  <c r="C196" i="13"/>
  <c r="C195" i="13" s="1"/>
  <c r="C194" i="13" s="1"/>
  <c r="E195" i="13"/>
  <c r="E194" i="13" s="1"/>
  <c r="G206" i="13"/>
  <c r="G205" i="13" s="1"/>
  <c r="G204" i="13" s="1"/>
  <c r="F206" i="13"/>
  <c r="F205" i="13" s="1"/>
  <c r="F204" i="13" s="1"/>
  <c r="E206" i="13"/>
  <c r="E205" i="13" s="1"/>
  <c r="E204" i="13" s="1"/>
  <c r="D206" i="13"/>
  <c r="D205" i="13" s="1"/>
  <c r="D204" i="13" s="1"/>
  <c r="C206" i="13"/>
  <c r="C205" i="13" s="1"/>
  <c r="C204" i="13" s="1"/>
  <c r="G139" i="13"/>
  <c r="G138" i="13" s="1"/>
  <c r="E139" i="13"/>
  <c r="E138" i="13" s="1"/>
  <c r="D139" i="13"/>
  <c r="D138" i="13" s="1"/>
  <c r="C139" i="13"/>
  <c r="C138" i="13" s="1"/>
  <c r="G136" i="13"/>
  <c r="G135" i="13" s="1"/>
  <c r="E136" i="13"/>
  <c r="E135" i="13" s="1"/>
  <c r="D136" i="13"/>
  <c r="D135" i="13" s="1"/>
  <c r="C136" i="13"/>
  <c r="C135" i="13" s="1"/>
  <c r="G125" i="13"/>
  <c r="F125" i="13"/>
  <c r="E125" i="13"/>
  <c r="D125" i="13"/>
  <c r="C125" i="13"/>
  <c r="G123" i="13"/>
  <c r="F123" i="13"/>
  <c r="E123" i="13"/>
  <c r="D123" i="13"/>
  <c r="C123" i="13"/>
  <c r="G120" i="13"/>
  <c r="F120" i="13"/>
  <c r="E120" i="13"/>
  <c r="D120" i="13"/>
  <c r="C120" i="13"/>
  <c r="G118" i="13"/>
  <c r="F118" i="13"/>
  <c r="E118" i="13"/>
  <c r="D118" i="13"/>
  <c r="C118" i="13"/>
  <c r="E65" i="13"/>
  <c r="D65" i="13"/>
  <c r="C188" i="13"/>
  <c r="C187" i="13" s="1"/>
  <c r="C186" i="13" s="1"/>
  <c r="C183" i="13"/>
  <c r="C182" i="13" s="1"/>
  <c r="C181" i="13" s="1"/>
  <c r="C159" i="13"/>
  <c r="C156" i="13"/>
  <c r="C153" i="13"/>
  <c r="C150" i="13"/>
  <c r="C146" i="13"/>
  <c r="C143" i="13"/>
  <c r="C132" i="13"/>
  <c r="C131" i="13" s="1"/>
  <c r="C129" i="13"/>
  <c r="C128" i="13" s="1"/>
  <c r="C127" i="13" s="1"/>
  <c r="C114" i="13"/>
  <c r="C109" i="13"/>
  <c r="C112" i="13"/>
  <c r="C107" i="13"/>
  <c r="C103" i="13"/>
  <c r="C102" i="13"/>
  <c r="C100" i="13"/>
  <c r="C99" i="13"/>
  <c r="C91" i="13"/>
  <c r="C90" i="13" s="1"/>
  <c r="C95" i="13"/>
  <c r="C94" i="13" s="1"/>
  <c r="G87" i="13"/>
  <c r="F87" i="13"/>
  <c r="E87" i="13"/>
  <c r="D87" i="13"/>
  <c r="C87" i="13"/>
  <c r="G84" i="13"/>
  <c r="F84" i="13"/>
  <c r="E84" i="13"/>
  <c r="D84" i="13"/>
  <c r="C84" i="13"/>
  <c r="G81" i="13"/>
  <c r="F81" i="13"/>
  <c r="E81" i="13"/>
  <c r="D81" i="13"/>
  <c r="C81" i="13"/>
  <c r="G78" i="13"/>
  <c r="F78" i="13"/>
  <c r="E78" i="13"/>
  <c r="D78" i="13"/>
  <c r="C78" i="13"/>
  <c r="C74" i="13"/>
  <c r="C71" i="13"/>
  <c r="C70" i="13" s="1"/>
  <c r="C65" i="13"/>
  <c r="C68" i="13"/>
  <c r="G74" i="13"/>
  <c r="F74" i="13"/>
  <c r="E74" i="13"/>
  <c r="D74" i="13"/>
  <c r="G71" i="13"/>
  <c r="F71" i="13"/>
  <c r="E71" i="13"/>
  <c r="D71" i="13"/>
  <c r="G68" i="13"/>
  <c r="F68" i="13"/>
  <c r="E68" i="13"/>
  <c r="D68" i="13"/>
  <c r="G65" i="13"/>
  <c r="F65" i="13"/>
  <c r="G61" i="13"/>
  <c r="F61" i="13"/>
  <c r="E61" i="13"/>
  <c r="D61" i="13"/>
  <c r="C61" i="13"/>
  <c r="G58" i="13"/>
  <c r="F58" i="13"/>
  <c r="E58" i="13"/>
  <c r="D58" i="13"/>
  <c r="C58" i="13"/>
  <c r="G55" i="13"/>
  <c r="F55" i="13"/>
  <c r="E55" i="13"/>
  <c r="D55" i="13"/>
  <c r="C55" i="13"/>
  <c r="G52" i="13"/>
  <c r="F52" i="13"/>
  <c r="E52" i="13"/>
  <c r="D52" i="13"/>
  <c r="C52" i="13"/>
  <c r="J26" i="1"/>
  <c r="I26" i="1"/>
  <c r="H26" i="1"/>
  <c r="G26" i="1"/>
  <c r="F26" i="1"/>
  <c r="D188" i="13"/>
  <c r="D187" i="13" s="1"/>
  <c r="D186" i="13" s="1"/>
  <c r="D183" i="13"/>
  <c r="D182" i="13" s="1"/>
  <c r="D181" i="13" s="1"/>
  <c r="D41" i="13"/>
  <c r="D40" i="13" s="1"/>
  <c r="D39" i="13" s="1"/>
  <c r="F117" i="13" l="1"/>
  <c r="E11" i="13"/>
  <c r="G216" i="13"/>
  <c r="G11" i="13"/>
  <c r="F134" i="13"/>
  <c r="E10" i="13"/>
  <c r="F210" i="13"/>
  <c r="F209" i="13" s="1"/>
  <c r="G210" i="13"/>
  <c r="E210" i="13"/>
  <c r="E209" i="13" s="1"/>
  <c r="C209" i="13"/>
  <c r="D209" i="13"/>
  <c r="C117" i="13"/>
  <c r="D134" i="13"/>
  <c r="D77" i="13"/>
  <c r="E134" i="13"/>
  <c r="E122" i="13"/>
  <c r="F12" i="3" s="1"/>
  <c r="D117" i="13"/>
  <c r="E117" i="13"/>
  <c r="E116" i="13" s="1"/>
  <c r="C134" i="13"/>
  <c r="F64" i="13"/>
  <c r="C98" i="13"/>
  <c r="C122" i="13"/>
  <c r="F122" i="13"/>
  <c r="G122" i="13"/>
  <c r="H12" i="3" s="1"/>
  <c r="G134" i="13"/>
  <c r="D122" i="13"/>
  <c r="C111" i="13"/>
  <c r="G117" i="13"/>
  <c r="G116" i="13" s="1"/>
  <c r="C83" i="13"/>
  <c r="C77" i="13"/>
  <c r="C142" i="13"/>
  <c r="C141" i="13" s="1"/>
  <c r="F77" i="13"/>
  <c r="G77" i="13"/>
  <c r="C64" i="13"/>
  <c r="C63" i="13" s="1"/>
  <c r="C89" i="13"/>
  <c r="F51" i="13"/>
  <c r="G51" i="13"/>
  <c r="E83" i="13"/>
  <c r="C106" i="13"/>
  <c r="F83" i="13"/>
  <c r="E51" i="13"/>
  <c r="E77" i="13"/>
  <c r="D83" i="13"/>
  <c r="D64" i="13"/>
  <c r="C155" i="13"/>
  <c r="C149" i="13"/>
  <c r="F70" i="13"/>
  <c r="G83" i="13"/>
  <c r="G64" i="13"/>
  <c r="C51" i="13"/>
  <c r="G70" i="13"/>
  <c r="D51" i="13"/>
  <c r="D70" i="13"/>
  <c r="E64" i="13"/>
  <c r="C57" i="13"/>
  <c r="E70" i="13"/>
  <c r="D57" i="13"/>
  <c r="E57" i="13"/>
  <c r="F57" i="13"/>
  <c r="G57" i="13"/>
  <c r="F116" i="13" l="1"/>
  <c r="G12" i="3"/>
  <c r="C76" i="13"/>
  <c r="G209" i="13"/>
  <c r="G76" i="13"/>
  <c r="F63" i="13"/>
  <c r="D116" i="13"/>
  <c r="F76" i="13"/>
  <c r="G63" i="13"/>
  <c r="D76" i="13"/>
  <c r="C116" i="13"/>
  <c r="C105" i="13"/>
  <c r="F50" i="13"/>
  <c r="E50" i="13"/>
  <c r="C50" i="13"/>
  <c r="E76" i="13"/>
  <c r="D63" i="13"/>
  <c r="D50" i="13"/>
  <c r="G50" i="13"/>
  <c r="E63" i="13"/>
  <c r="C148" i="13"/>
  <c r="C41" i="13" l="1"/>
  <c r="C40" i="13" s="1"/>
  <c r="C39" i="13" s="1"/>
  <c r="C178" i="13"/>
  <c r="C177" i="13" s="1"/>
  <c r="C176" i="13" s="1"/>
  <c r="C173" i="13"/>
  <c r="C172" i="13" s="1"/>
  <c r="C171" i="13" s="1"/>
  <c r="D168" i="13"/>
  <c r="E168" i="13"/>
  <c r="F168" i="13"/>
  <c r="G168" i="13"/>
  <c r="C168" i="13"/>
  <c r="C167" i="13" s="1"/>
  <c r="C166" i="13" s="1"/>
  <c r="C163" i="13"/>
  <c r="C162" i="13" s="1"/>
  <c r="C161" i="13" s="1"/>
  <c r="C48" i="13"/>
  <c r="C45" i="13"/>
  <c r="G48" i="13"/>
  <c r="F48" i="13"/>
  <c r="E48" i="13"/>
  <c r="D48" i="13"/>
  <c r="G45" i="13"/>
  <c r="F45" i="13"/>
  <c r="E45" i="13"/>
  <c r="D45" i="13"/>
  <c r="C8" i="13" l="1"/>
  <c r="C44" i="13"/>
  <c r="C43" i="13" s="1"/>
  <c r="D44" i="13"/>
  <c r="D43" i="13" s="1"/>
  <c r="E44" i="13"/>
  <c r="E43" i="13" s="1"/>
  <c r="F44" i="13"/>
  <c r="F43" i="13" s="1"/>
  <c r="G44" i="13"/>
  <c r="G43" i="13" s="1"/>
  <c r="C36" i="13" l="1"/>
  <c r="C35" i="13" s="1"/>
  <c r="C34" i="13" s="1"/>
  <c r="C32" i="13"/>
  <c r="C28" i="13"/>
  <c r="C25" i="13"/>
  <c r="D178" i="13"/>
  <c r="D177" i="13" s="1"/>
  <c r="D176" i="13" s="1"/>
  <c r="D173" i="13"/>
  <c r="D172" i="13" s="1"/>
  <c r="D171" i="13" s="1"/>
  <c r="G173" i="13"/>
  <c r="G172" i="13" s="1"/>
  <c r="G171" i="13" s="1"/>
  <c r="F173" i="13"/>
  <c r="F172" i="13" s="1"/>
  <c r="F171" i="13" s="1"/>
  <c r="E173" i="13"/>
  <c r="E172" i="13" s="1"/>
  <c r="E171" i="13" s="1"/>
  <c r="D167" i="13"/>
  <c r="D166" i="13" s="1"/>
  <c r="D163" i="13"/>
  <c r="D162" i="13" s="1"/>
  <c r="D159" i="13"/>
  <c r="D156" i="13"/>
  <c r="D153" i="13"/>
  <c r="D150" i="13"/>
  <c r="D149" i="13" s="1"/>
  <c r="D146" i="13"/>
  <c r="D143" i="13"/>
  <c r="D132" i="13"/>
  <c r="D131" i="13" s="1"/>
  <c r="D129" i="13"/>
  <c r="D128" i="13" s="1"/>
  <c r="D114" i="13"/>
  <c r="D112" i="13"/>
  <c r="D109" i="13"/>
  <c r="D107" i="13"/>
  <c r="D103" i="13"/>
  <c r="D102" i="13"/>
  <c r="D100" i="13"/>
  <c r="D99" i="13"/>
  <c r="D95" i="13"/>
  <c r="D94" i="13" s="1"/>
  <c r="D91" i="13"/>
  <c r="D90" i="13" s="1"/>
  <c r="D36" i="13"/>
  <c r="D35" i="13" s="1"/>
  <c r="D34" i="13" s="1"/>
  <c r="D32" i="13"/>
  <c r="D31" i="13" s="1"/>
  <c r="D30" i="13" s="1"/>
  <c r="D28" i="13"/>
  <c r="D25" i="13"/>
  <c r="C18" i="13"/>
  <c r="C17" i="13"/>
  <c r="C16" i="13"/>
  <c r="C15" i="13"/>
  <c r="C14" i="13"/>
  <c r="C13" i="13"/>
  <c r="D12" i="13"/>
  <c r="C12" i="13"/>
  <c r="D9" i="13"/>
  <c r="C30" i="9" s="1"/>
  <c r="C9" i="13"/>
  <c r="C7" i="13"/>
  <c r="C28" i="9" l="1"/>
  <c r="D89" i="13"/>
  <c r="D106" i="13"/>
  <c r="C31" i="13"/>
  <c r="C30" i="13" s="1"/>
  <c r="C24" i="13"/>
  <c r="D155" i="13"/>
  <c r="D14" i="13"/>
  <c r="D111" i="13"/>
  <c r="D13" i="13" s="1"/>
  <c r="D148" i="13"/>
  <c r="D24" i="13"/>
  <c r="D161" i="13"/>
  <c r="D17" i="13"/>
  <c r="D142" i="13"/>
  <c r="D141" i="13" s="1"/>
  <c r="D15" i="13"/>
  <c r="D127" i="13"/>
  <c r="D98" i="13"/>
  <c r="D7" i="13"/>
  <c r="C26" i="9" s="1"/>
  <c r="F188" i="13"/>
  <c r="F187" i="13" s="1"/>
  <c r="G188" i="13"/>
  <c r="G187" i="13" s="1"/>
  <c r="E188" i="13"/>
  <c r="E187" i="13" s="1"/>
  <c r="F183" i="13"/>
  <c r="F182" i="13" s="1"/>
  <c r="F181" i="13" s="1"/>
  <c r="G183" i="13"/>
  <c r="G182" i="13" s="1"/>
  <c r="G181" i="13" s="1"/>
  <c r="E183" i="13"/>
  <c r="E182" i="13" s="1"/>
  <c r="F178" i="13"/>
  <c r="F177" i="13" s="1"/>
  <c r="F176" i="13" s="1"/>
  <c r="G178" i="13"/>
  <c r="G177" i="13" s="1"/>
  <c r="G176" i="13" s="1"/>
  <c r="E178" i="13"/>
  <c r="E177" i="13" s="1"/>
  <c r="F167" i="13"/>
  <c r="G167" i="13"/>
  <c r="E167" i="13"/>
  <c r="G163" i="13"/>
  <c r="G162" i="13" s="1"/>
  <c r="F163" i="13"/>
  <c r="F162" i="13" s="1"/>
  <c r="E163" i="13"/>
  <c r="E162" i="13" s="1"/>
  <c r="G159" i="13"/>
  <c r="F159" i="13"/>
  <c r="E159" i="13"/>
  <c r="G153" i="13"/>
  <c r="F153" i="13"/>
  <c r="E153" i="13"/>
  <c r="G156" i="13"/>
  <c r="F156" i="13"/>
  <c r="F155" i="13" s="1"/>
  <c r="E156" i="13"/>
  <c r="G150" i="13"/>
  <c r="F150" i="13"/>
  <c r="E150" i="13"/>
  <c r="F143" i="13"/>
  <c r="G143" i="13"/>
  <c r="E143" i="13"/>
  <c r="G146" i="13"/>
  <c r="F146" i="13"/>
  <c r="E146" i="13"/>
  <c r="G132" i="13"/>
  <c r="G131" i="13" s="1"/>
  <c r="F132" i="13"/>
  <c r="F131" i="13" s="1"/>
  <c r="E132" i="13"/>
  <c r="E131" i="13" s="1"/>
  <c r="G129" i="13"/>
  <c r="G128" i="13" s="1"/>
  <c r="F129" i="13"/>
  <c r="F128" i="13" s="1"/>
  <c r="E129" i="13"/>
  <c r="E128" i="13" s="1"/>
  <c r="G114" i="13"/>
  <c r="F114" i="13"/>
  <c r="E114" i="13"/>
  <c r="G109" i="13"/>
  <c r="F109" i="13"/>
  <c r="E109" i="13"/>
  <c r="G112" i="13"/>
  <c r="F112" i="13"/>
  <c r="E112" i="13"/>
  <c r="G107" i="13"/>
  <c r="F107" i="13"/>
  <c r="E107" i="13"/>
  <c r="F102" i="13"/>
  <c r="G102" i="13"/>
  <c r="F103" i="13"/>
  <c r="G103" i="13"/>
  <c r="E103" i="13"/>
  <c r="F100" i="13"/>
  <c r="G100" i="13"/>
  <c r="E100" i="13"/>
  <c r="G95" i="13"/>
  <c r="G94" i="13" s="1"/>
  <c r="F95" i="13"/>
  <c r="F94" i="13" s="1"/>
  <c r="E95" i="13"/>
  <c r="E94" i="13" s="1"/>
  <c r="G91" i="13"/>
  <c r="G90" i="13" s="1"/>
  <c r="F91" i="13"/>
  <c r="F90" i="13" s="1"/>
  <c r="E91" i="13"/>
  <c r="E90" i="13" s="1"/>
  <c r="F41" i="13"/>
  <c r="F40" i="13" s="1"/>
  <c r="G41" i="13"/>
  <c r="G40" i="13" s="1"/>
  <c r="E41" i="13"/>
  <c r="E40" i="13" s="1"/>
  <c r="F36" i="13"/>
  <c r="F35" i="13" s="1"/>
  <c r="G36" i="13"/>
  <c r="G35" i="13" s="1"/>
  <c r="E36" i="13"/>
  <c r="E35" i="13" s="1"/>
  <c r="F32" i="13"/>
  <c r="F31" i="13" s="1"/>
  <c r="G32" i="13"/>
  <c r="G31" i="13" s="1"/>
  <c r="E32" i="13"/>
  <c r="E31" i="13" s="1"/>
  <c r="F28" i="13"/>
  <c r="G28" i="13"/>
  <c r="F25" i="13"/>
  <c r="G25" i="13"/>
  <c r="E25" i="13"/>
  <c r="G155" i="13" l="1"/>
  <c r="C23" i="13"/>
  <c r="C6" i="13"/>
  <c r="C4" i="13" s="1"/>
  <c r="D105" i="13"/>
  <c r="D6" i="13"/>
  <c r="C25" i="9" s="1"/>
  <c r="D23" i="13"/>
  <c r="D18" i="13"/>
  <c r="D16" i="13"/>
  <c r="E149" i="13"/>
  <c r="F149" i="13"/>
  <c r="G149" i="13"/>
  <c r="E155" i="13"/>
  <c r="G111" i="13"/>
  <c r="E142" i="13"/>
  <c r="G142" i="13"/>
  <c r="F142" i="13"/>
  <c r="G106" i="13"/>
  <c r="E111" i="13"/>
  <c r="F111" i="13"/>
  <c r="E106" i="13"/>
  <c r="F106" i="13"/>
  <c r="F24" i="13"/>
  <c r="G24" i="13"/>
  <c r="D4" i="13" l="1"/>
  <c r="C9" i="10" s="1"/>
  <c r="E22" i="3" l="1"/>
  <c r="G13" i="1" s="1"/>
  <c r="E13" i="3"/>
  <c r="H23" i="3"/>
  <c r="F23" i="3"/>
  <c r="C8" i="10" l="1"/>
  <c r="C7" i="10" s="1"/>
  <c r="C6" i="10" s="1"/>
  <c r="G148" i="13"/>
  <c r="F186" i="13"/>
  <c r="F12" i="13" s="1"/>
  <c r="F148" i="13"/>
  <c r="F141" i="13"/>
  <c r="E186" i="13"/>
  <c r="E12" i="13" s="1"/>
  <c r="E181" i="13"/>
  <c r="E102" i="13"/>
  <c r="E99" i="13"/>
  <c r="G23" i="3"/>
  <c r="G186" i="13"/>
  <c r="G12" i="13" s="1"/>
  <c r="G99" i="13"/>
  <c r="F99" i="13"/>
  <c r="G141" i="13" l="1"/>
  <c r="F105" i="13"/>
  <c r="F89" i="13"/>
  <c r="F127" i="13"/>
  <c r="E141" i="13"/>
  <c r="G127" i="13"/>
  <c r="E89" i="13"/>
  <c r="E98" i="13"/>
  <c r="G98" i="13"/>
  <c r="E127" i="13"/>
  <c r="G105" i="13"/>
  <c r="G89" i="13"/>
  <c r="F98" i="13"/>
  <c r="E148" i="13" l="1"/>
  <c r="E105" i="13"/>
  <c r="C7" i="9" l="1"/>
  <c r="E176" i="13" l="1"/>
  <c r="E39" i="13"/>
  <c r="F39" i="13"/>
  <c r="G39" i="13"/>
  <c r="G9" i="13" l="1"/>
  <c r="F9" i="13"/>
  <c r="E9" i="13"/>
  <c r="F30" i="9" l="1"/>
  <c r="D30" i="9"/>
  <c r="E30" i="9"/>
  <c r="B7" i="9" l="1"/>
  <c r="G166" i="13"/>
  <c r="G8" i="13" s="1"/>
  <c r="F166" i="13"/>
  <c r="E166" i="13"/>
  <c r="E8" i="13" s="1"/>
  <c r="G161" i="13"/>
  <c r="F17" i="13"/>
  <c r="G14" i="13"/>
  <c r="F14" i="13"/>
  <c r="G34" i="13"/>
  <c r="F34" i="13"/>
  <c r="E34" i="13"/>
  <c r="G30" i="13"/>
  <c r="F30" i="13"/>
  <c r="E30" i="13"/>
  <c r="G23" i="13"/>
  <c r="F23" i="13"/>
  <c r="E11" i="3"/>
  <c r="G22" i="3"/>
  <c r="I13" i="1" s="1"/>
  <c r="H22" i="3"/>
  <c r="J13" i="1" s="1"/>
  <c r="D22" i="3"/>
  <c r="F13" i="1" s="1"/>
  <c r="E19" i="3"/>
  <c r="G12" i="1" s="1"/>
  <c r="G14" i="1" s="1"/>
  <c r="F19" i="3"/>
  <c r="H12" i="1" s="1"/>
  <c r="G19" i="3"/>
  <c r="I12" i="1" s="1"/>
  <c r="H19" i="3"/>
  <c r="J12" i="1" s="1"/>
  <c r="D19" i="3"/>
  <c r="F12" i="1" s="1"/>
  <c r="D11" i="3"/>
  <c r="F9" i="1" s="1"/>
  <c r="F11" i="1" s="1"/>
  <c r="F14" i="1" l="1"/>
  <c r="F15" i="1"/>
  <c r="F27" i="1" s="1"/>
  <c r="I14" i="1"/>
  <c r="E10" i="3"/>
  <c r="G9" i="1"/>
  <c r="G11" i="1" s="1"/>
  <c r="G15" i="1" s="1"/>
  <c r="G27" i="1" s="1"/>
  <c r="J14" i="1"/>
  <c r="F8" i="13"/>
  <c r="E11" i="9" s="1"/>
  <c r="E10" i="9" s="1"/>
  <c r="G13" i="3" s="1"/>
  <c r="F11" i="9"/>
  <c r="F10" i="9" s="1"/>
  <c r="H13" i="3" s="1"/>
  <c r="F28" i="9"/>
  <c r="F16" i="13"/>
  <c r="D18" i="3"/>
  <c r="E14" i="13"/>
  <c r="D28" i="9"/>
  <c r="D10" i="9"/>
  <c r="F13" i="3" s="1"/>
  <c r="E13" i="13"/>
  <c r="E18" i="3"/>
  <c r="E26" i="3" s="1"/>
  <c r="H18" i="3"/>
  <c r="G18" i="3"/>
  <c r="F7" i="13"/>
  <c r="G15" i="13"/>
  <c r="F15" i="13"/>
  <c r="G13" i="13"/>
  <c r="F6" i="13"/>
  <c r="E8" i="9" s="1"/>
  <c r="F18" i="13"/>
  <c r="G16" i="13"/>
  <c r="G17" i="13"/>
  <c r="G6" i="13"/>
  <c r="F8" i="9" s="1"/>
  <c r="F161" i="13"/>
  <c r="E161" i="13"/>
  <c r="E17" i="13"/>
  <c r="E15" i="13"/>
  <c r="F13" i="13"/>
  <c r="E18" i="13"/>
  <c r="E16" i="13"/>
  <c r="G18" i="13"/>
  <c r="E28" i="9" l="1"/>
  <c r="E27" i="9" s="1"/>
  <c r="E26" i="9"/>
  <c r="E9" i="9"/>
  <c r="E7" i="9" s="1"/>
  <c r="F25" i="9"/>
  <c r="E25" i="9"/>
  <c r="D10" i="3"/>
  <c r="C27" i="9"/>
  <c r="D27" i="9"/>
  <c r="F27" i="9"/>
  <c r="C24" i="9"/>
  <c r="C12" i="9"/>
  <c r="C10" i="9"/>
  <c r="B24" i="9"/>
  <c r="B27" i="9"/>
  <c r="B12" i="9"/>
  <c r="B10" i="9"/>
  <c r="E7" i="13" l="1"/>
  <c r="G7" i="13"/>
  <c r="E24" i="9"/>
  <c r="E12" i="9"/>
  <c r="E6" i="9" s="1"/>
  <c r="F12" i="9"/>
  <c r="D12" i="9"/>
  <c r="B6" i="9"/>
  <c r="B9" i="10"/>
  <c r="B8" i="10" s="1"/>
  <c r="B7" i="10" s="1"/>
  <c r="B6" i="10" s="1"/>
  <c r="C23" i="9"/>
  <c r="C6" i="9"/>
  <c r="B41" i="9" l="1"/>
  <c r="G14" i="3"/>
  <c r="G11" i="3" s="1"/>
  <c r="G10" i="3" s="1"/>
  <c r="C41" i="9"/>
  <c r="F9" i="9"/>
  <c r="F7" i="9" s="1"/>
  <c r="H14" i="3" s="1"/>
  <c r="F26" i="9"/>
  <c r="F24" i="9" s="1"/>
  <c r="F23" i="9" s="1"/>
  <c r="D26" i="9"/>
  <c r="D9" i="9"/>
  <c r="E23" i="9"/>
  <c r="E41" i="9" s="1"/>
  <c r="G4" i="13"/>
  <c r="F9" i="10" s="1"/>
  <c r="F8" i="10" s="1"/>
  <c r="F7" i="10" s="1"/>
  <c r="F6" i="10" s="1"/>
  <c r="F4" i="13"/>
  <c r="E9" i="10" s="1"/>
  <c r="E8" i="10" s="1"/>
  <c r="E7" i="10" s="1"/>
  <c r="E6" i="10" s="1"/>
  <c r="I9" i="1" l="1"/>
  <c r="I11" i="1" s="1"/>
  <c r="I15" i="1" s="1"/>
  <c r="I27" i="1" s="1"/>
  <c r="G26" i="3"/>
  <c r="H11" i="3"/>
  <c r="H10" i="3" s="1"/>
  <c r="F6" i="9"/>
  <c r="F41" i="9" s="1"/>
  <c r="J9" i="1" l="1"/>
  <c r="J11" i="1" s="1"/>
  <c r="J15" i="1" s="1"/>
  <c r="J27" i="1" s="1"/>
  <c r="H26" i="3"/>
  <c r="E28" i="13"/>
  <c r="E24" i="13" s="1"/>
  <c r="F22" i="3"/>
  <c r="E23" i="13" l="1"/>
  <c r="E6" i="13"/>
  <c r="H13" i="1"/>
  <c r="H14" i="1" s="1"/>
  <c r="F18" i="3"/>
  <c r="D25" i="9" l="1"/>
  <c r="D24" i="9" s="1"/>
  <c r="D23" i="9" s="1"/>
  <c r="D8" i="9"/>
  <c r="D7" i="9" s="1"/>
  <c r="F14" i="3" s="1"/>
  <c r="E4" i="13"/>
  <c r="D9" i="10" s="1"/>
  <c r="D8" i="10" s="1"/>
  <c r="D7" i="10" s="1"/>
  <c r="D6" i="10" s="1"/>
  <c r="F11" i="3" l="1"/>
  <c r="F10" i="3" s="1"/>
  <c r="D6" i="9"/>
  <c r="D41" i="9" s="1"/>
  <c r="H9" i="1" l="1"/>
  <c r="H11" i="1" s="1"/>
  <c r="H15" i="1" s="1"/>
  <c r="H27" i="1" s="1"/>
  <c r="F26" i="3"/>
</calcChain>
</file>

<file path=xl/sharedStrings.xml><?xml version="1.0" encoding="utf-8"?>
<sst xmlns="http://schemas.openxmlformats.org/spreadsheetml/2006/main" count="408" uniqueCount="154">
  <si>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</si>
  <si>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</si>
  <si>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</si>
  <si>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</si>
  <si>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</si>
  <si>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</si>
  <si>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</si>
  <si>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</si>
  <si>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</si>
  <si>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</si>
  <si>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</si>
  <si>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</si>
  <si>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01 Opće javne usluge</t>
  </si>
  <si>
    <t>011 Izvršna i zakonodavna tijela, financijski i fiskalni poslovi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</si>
  <si>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</si>
  <si>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</si>
  <si>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</si>
  <si>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</si>
  <si>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</si>
  <si>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</si>
  <si>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</si>
  <si>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</si>
  <si>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</si>
  <si>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</si>
  <si>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</si>
  <si>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</si>
  <si>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</si>
  <si>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</si>
  <si>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</si>
  <si>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</si>
  <si>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</si>
  <si>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</si>
  <si>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</si>
  <si>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</si>
  <si>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</si>
  <si>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</si>
  <si>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</si>
  <si>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</si>
  <si>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</si>
  <si>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</si>
  <si>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</si>
  <si>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</si>
  <si>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</si>
  <si>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</si>
  <si>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</si>
  <si>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</si>
  <si>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</si>
  <si>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</si>
  <si>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</si>
  <si>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</si>
  <si>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</si>
  <si>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Agencija za reviziju sustava provedbe programa Europske unije</t>
  </si>
  <si>
    <t>UPRAVLJANJE I REVIZIJA SUSTAVA PROVEDBE PROGRAMA EU I FINANCIJSKIH MEHANIZAMA</t>
  </si>
  <si>
    <t>5 Pomoći</t>
  </si>
  <si>
    <t>51 Pomoći EU</t>
  </si>
  <si>
    <t>Rashodi za nabavu proizvedene dugotrajne imovine</t>
  </si>
  <si>
    <t>Prihod od prodaje proizvoda i robe te pruženih usluga i prihodi od donacija</t>
  </si>
  <si>
    <t>Proračun glave po izvorima</t>
  </si>
  <si>
    <t>Europski socijalni fond (ESF)</t>
  </si>
  <si>
    <t>Europski fond za regionalni razvoj (EFRR)</t>
  </si>
  <si>
    <t>Fondovi za unutarnje poslove</t>
  </si>
  <si>
    <t>Instrumenti Europskog gospodarskog prostora i ostali instrumenti</t>
  </si>
  <si>
    <t>Proračun glave po aktivnostima</t>
  </si>
  <si>
    <t>02540</t>
  </si>
  <si>
    <t>11                 opći prihodi i primici</t>
  </si>
  <si>
    <t>12                 sredstva učešća za pomoći</t>
  </si>
  <si>
    <t>31                 vlastiti prihodi</t>
  </si>
  <si>
    <t>559              ostale refundacije iz sredstava EU</t>
  </si>
  <si>
    <t>563              Europski fond za regionalni razvoj (EFRR)</t>
  </si>
  <si>
    <t>573              Inst. Europskog gospodarskog prostora i ostali inst.</t>
  </si>
  <si>
    <t>575              Fondovi za unutarnje poslove</t>
  </si>
  <si>
    <t>025</t>
  </si>
  <si>
    <t>MINISTARSTVO FINANCIJA</t>
  </si>
  <si>
    <t>2206</t>
  </si>
  <si>
    <t>A829002</t>
  </si>
  <si>
    <t>ADMINISTRACIJA I UPRAVLJANJE</t>
  </si>
  <si>
    <t>opći prihodi i primici</t>
  </si>
  <si>
    <t>rashodi za zaposlene</t>
  </si>
  <si>
    <t>materijalni rashodi</t>
  </si>
  <si>
    <t>rashodi za nabavu proizvedene dugotrajne imovine</t>
  </si>
  <si>
    <t>A829005</t>
  </si>
  <si>
    <t>REVIZIJA PROJEKATA</t>
  </si>
  <si>
    <t>K829001</t>
  </si>
  <si>
    <t>INFORMATIZACIJA</t>
  </si>
  <si>
    <t>sredstva učešća za pomoći</t>
  </si>
  <si>
    <t>Ribarski fondovi</t>
  </si>
  <si>
    <t>ostale refundacije iz sredstava EU</t>
  </si>
  <si>
    <t>T829008</t>
  </si>
  <si>
    <t>NORVEŠKI FIN MEHANIZAM I EU GOSPODARSKO PODRUČJE 2014-2020. TEHNIČKA POMOĆ</t>
  </si>
  <si>
    <t>T829025</t>
  </si>
  <si>
    <t>TWINNING PROJEKT INSTITUCIONALNA PODRŠKA UREDU REVIZORA ZAMBIJA</t>
  </si>
  <si>
    <t>vlastiti prihodi</t>
  </si>
  <si>
    <t>K829026</t>
  </si>
  <si>
    <t>PROGRAM ZA RIBARSTVO I AKVAKULTURU RH ZA PROGRAMSKO RAZDOBLJE 2021.-2027.  TEHNIČKA POMOĆ</t>
  </si>
  <si>
    <t>K829027</t>
  </si>
  <si>
    <t>OPERATIVNI PROGRAM UČINKOVITI LJUDSKI POTENCIJALI 2021.-2027.  (OPULJP) TEHNIČKA POMOĆ</t>
  </si>
  <si>
    <t xml:space="preserve">OPERATIVNI PROGRAM KONKURENTNOST I KOHEZIJA 2021.-2027. (OPKK) TEHNIČKA POMOĆ </t>
  </si>
  <si>
    <t>K829029</t>
  </si>
  <si>
    <t>IPA PROGRAM PREKOGRANIČNE SURADNJE HR-BiH-CG 2021.-2027. TEHNIČKA POMOĆ</t>
  </si>
  <si>
    <t>K829030</t>
  </si>
  <si>
    <t>IPA PROGRAM PREKOGRANIČNE SURADNJE HR-SRB 2021.-2027. TEHNIČKA POMOĆ</t>
  </si>
  <si>
    <t>K829031</t>
  </si>
  <si>
    <t>PROGRAM PREKOGRANIČNE SURADNJE SLO -HRV 2021.-2027. TEHNIČKA POMOĆ</t>
  </si>
  <si>
    <t>K829032</t>
  </si>
  <si>
    <t>PROGRAM PREKOGRANIČNE SURADNJE ITA -HRV 2021.-2027. TEHNIČKA POMOĆ</t>
  </si>
  <si>
    <t>K829033</t>
  </si>
  <si>
    <t>K829036</t>
  </si>
  <si>
    <t>INTEGRIRANI TERITORIJALNI PROGRAM 2021.-2027. (ITP) TEHNIČKA POMOĆ</t>
  </si>
  <si>
    <t>T829038</t>
  </si>
  <si>
    <t>TWINNING LIGHT TURSKA</t>
  </si>
  <si>
    <t>Pomoći EU</t>
  </si>
  <si>
    <t>51                 Pomoći EU</t>
  </si>
  <si>
    <t>12 sredstva učešća za pomoći</t>
  </si>
  <si>
    <t>0112 Financijski i fiskalni poslovi</t>
  </si>
  <si>
    <t>Prihodi iz proračuna</t>
  </si>
  <si>
    <t>02540 AGENCIJA ZA REVIZIJU SUSTAVA PROVEDBE PROGRAMA EUROPSKE UNIJE</t>
  </si>
  <si>
    <t>TWINNING LIGHT SRBIJA</t>
  </si>
  <si>
    <t>T829040</t>
  </si>
  <si>
    <t>TEHNIČKA POMOĆ U OKVIRU DRUGOG ŠVICARSKOG DOPRINOSA</t>
  </si>
  <si>
    <t>švicarski instrument</t>
  </si>
  <si>
    <t>T829039</t>
  </si>
  <si>
    <t>K829028</t>
  </si>
  <si>
    <t>rashodi poslovanja</t>
  </si>
  <si>
    <t>PROJEKCIJA  2027.</t>
  </si>
  <si>
    <t>K829013</t>
  </si>
  <si>
    <t>OP FONDA ZA UNUTARNJU SIGURNOST, INST FINANCIJSKE POTPORE ZA VANJSKE GRANICE I VIZE-TEHNIČKA POMOĆ - ISF B</t>
  </si>
  <si>
    <t>T829037</t>
  </si>
  <si>
    <t>TWINNING LIGHT CRNA GORA</t>
  </si>
  <si>
    <t>FONDOVI ZA UNUTARNJE POSLOVE 2021.-2027. TEHNIČKA POMOĆ</t>
  </si>
  <si>
    <t>Pomoći iz inozemstva i od subjekata unutar općeg proračuna</t>
  </si>
  <si>
    <t>FINANCIJSKI PLAN AGENCIJE ZA REVIZIJU SUSTAVA PROVEDBE PROGRAMA EUROPSKE UNIJE ZA  2026. I PROJEKCIJE ZA 2027. I 2028. GODINU</t>
  </si>
  <si>
    <t>IZVRŠENJE
2024.</t>
  </si>
  <si>
    <t>TEKUĆI PLAN
2025.</t>
  </si>
  <si>
    <t>PLAN ZA 2026.</t>
  </si>
  <si>
    <t>PROJEKCIJA  2028.</t>
  </si>
  <si>
    <t>T829041</t>
  </si>
  <si>
    <t>T829042</t>
  </si>
  <si>
    <t>NORVEŠKI FINANCIJSKI MEHANIZAM 2021-2028 - TEHNIČKA POMOĆ</t>
  </si>
  <si>
    <t>K829043</t>
  </si>
  <si>
    <t>PROGRAM PREKOGRANIČNE SURADNJE MAĐ -HRV 2021.-2027. TEHNIČKA POMOĆ</t>
  </si>
  <si>
    <t>darovnice švicarski doprinos</t>
  </si>
  <si>
    <t>darovnice norveški financijski mehanizam</t>
  </si>
  <si>
    <t>TWINNING LIGHT CRNA GORA 2025</t>
  </si>
  <si>
    <t>531 Švicarsko - hrvatski program suradnje</t>
  </si>
  <si>
    <t>532 Financijski mehanizam Europskog gospodarskog prostora i Norveški financijski mehanizam</t>
  </si>
  <si>
    <t>552 Švicarski instrument</t>
  </si>
  <si>
    <t>559 Ostale refundacije iz pomoći EU</t>
  </si>
  <si>
    <t>561 Europski socijalni fond plus</t>
  </si>
  <si>
    <t>563 Europski fond za regionalni razvoj</t>
  </si>
  <si>
    <t>564 Fond za pomorstvo ribarstvo i akvakulturu</t>
  </si>
  <si>
    <t>561              Europski socijalni fond plus (ESF)</t>
  </si>
  <si>
    <t>564             Fond za pomorstvo, ribarstvo i akvakulturu</t>
  </si>
  <si>
    <t xml:space="preserve">573 Instrumenti europskog gospodarskog prostora </t>
  </si>
  <si>
    <t>575 Fondovi za unutarnje poslove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</si>
</sst>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&quot;kn&quot;_-;\-* #,##0.00\ &quot;kn&quot;_-;_-* &quot;-&quot;??\ &quot;kn&quot;_-;_-@_-"/>
    <numFmt numFmtId="165" formatCode="_-* #,##0\ [$€-1]_-;\-* #,##0\ [$€-1]_-;_-* &quot;-&quot;\ [$€-1]_-;_-@_-"/>
    <numFmt numFmtId="166" formatCode="#,##0.00\ _k_n"/>
    <numFmt numFmtId="167" formatCode="_-* #,##0.00\ [$€-1]_-;\-* #,##0.00\ [$€-1]_-;_-* &quot;-&quot;??\ [$€-1]_-;_-@_-"/>
    <numFmt numFmtId="168" formatCode="#,##0.00\ _€"/>
    <numFmt numFmtId="169" formatCode="#,##0\ _€"/>
    <numFmt numFmtId="170" formatCode="_-* #,##0.00\ _€_-;\-* #,##0.00\ _€_-;_-* &quot;-&quot;??\ _€_-;_-@_-"/>
    <numFmt numFmtId="171" formatCode="_-* #,##0\ _€_-;\-* #,##0\ _€_-;_-* &quot;-&quot;??\ _€_-;_-@_-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i/>
      <sz val="9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206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0"/>
      <color rgb="FFFF0000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7">
    <xf numFmtId="0" fontId="0" fillId="0" borderId="0"/>
    <xf numFmtId="0" fontId="9" fillId="0" borderId="0"/>
    <xf numFmtId="164" fontId="20" fillId="0" borderId="0" applyFont="0" applyFill="0" applyBorder="0" applyAlignment="0" applyProtection="0"/>
    <xf numFmtId="0" fontId="25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9" fillId="0" borderId="0"/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6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applyFont="1" applyFill="1" applyBorder="1" applyAlignment="1">
      <alignment horizontal="left" vertical="center" wrapText="1" inden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3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18" fillId="0" borderId="3" xfId="1" applyNumberFormat="1" applyFont="1" applyBorder="1" applyAlignment="1">
      <alignment vertical="center"/>
    </xf>
    <xf numFmtId="49" fontId="18" fillId="0" borderId="3" xfId="1" applyNumberFormat="1" applyFont="1" applyBorder="1" applyAlignment="1">
      <alignment horizontal="left" vertical="center"/>
    </xf>
    <xf numFmtId="49" fontId="18" fillId="0" borderId="7" xfId="1" applyNumberFormat="1" applyFont="1" applyBorder="1" applyAlignment="1">
      <alignment horizontal="center" vertical="center"/>
    </xf>
    <xf numFmtId="4" fontId="18" fillId="0" borderId="7" xfId="1" applyNumberFormat="1" applyFont="1" applyBorder="1" applyAlignment="1">
      <alignment vertical="center" wrapText="1"/>
    </xf>
    <xf numFmtId="0" fontId="18" fillId="0" borderId="3" xfId="1" applyFont="1" applyBorder="1" applyAlignment="1">
      <alignment horizontal="center" vertical="center"/>
    </xf>
    <xf numFmtId="4" fontId="18" fillId="0" borderId="3" xfId="1" applyNumberFormat="1" applyFont="1" applyBorder="1" applyAlignment="1">
      <alignment vertical="center"/>
    </xf>
    <xf numFmtId="0" fontId="17" fillId="0" borderId="3" xfId="1" applyFont="1" applyBorder="1" applyAlignment="1">
      <alignment horizontal="center" vertical="center"/>
    </xf>
    <xf numFmtId="1" fontId="17" fillId="0" borderId="3" xfId="1" applyNumberFormat="1" applyFont="1" applyBorder="1" applyAlignment="1">
      <alignment vertical="center"/>
    </xf>
    <xf numFmtId="1" fontId="18" fillId="0" borderId="3" xfId="1" applyNumberFormat="1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4" fontId="19" fillId="0" borderId="3" xfId="0" applyNumberFormat="1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/>
    </xf>
    <xf numFmtId="4" fontId="21" fillId="0" borderId="3" xfId="0" applyNumberFormat="1" applyFont="1" applyBorder="1" applyAlignment="1">
      <alignment vertical="center"/>
    </xf>
    <xf numFmtId="1" fontId="18" fillId="0" borderId="3" xfId="1" applyNumberFormat="1" applyFont="1" applyBorder="1" applyAlignment="1">
      <alignment vertical="center"/>
    </xf>
    <xf numFmtId="4" fontId="19" fillId="0" borderId="3" xfId="0" applyNumberFormat="1" applyFont="1" applyBorder="1" applyAlignment="1">
      <alignment vertical="center"/>
    </xf>
    <xf numFmtId="4" fontId="17" fillId="0" borderId="3" xfId="1" applyNumberFormat="1" applyFont="1" applyBorder="1" applyAlignment="1">
      <alignment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left" vertical="center"/>
    </xf>
    <xf numFmtId="0" fontId="21" fillId="0" borderId="3" xfId="0" applyFont="1" applyBorder="1" applyAlignment="1" applyProtection="1">
      <alignment horizontal="center" vertical="center"/>
      <protection locked="0"/>
    </xf>
    <xf numFmtId="1" fontId="17" fillId="0" borderId="3" xfId="1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>
      <alignment horizontal="center" vertical="center"/>
    </xf>
    <xf numFmtId="49" fontId="17" fillId="3" borderId="3" xfId="1" applyNumberFormat="1" applyFont="1" applyFill="1" applyBorder="1" applyAlignment="1">
      <alignment horizontal="center" vertical="center" wrapText="1"/>
    </xf>
    <xf numFmtId="4" fontId="18" fillId="3" borderId="3" xfId="1" applyNumberFormat="1" applyFont="1" applyFill="1" applyBorder="1" applyAlignment="1">
      <alignment horizontal="center" vertical="center" wrapText="1"/>
    </xf>
    <xf numFmtId="49" fontId="18" fillId="4" borderId="3" xfId="1" applyNumberFormat="1" applyFont="1" applyFill="1" applyBorder="1" applyAlignment="1">
      <alignment horizontal="center" vertical="center"/>
    </xf>
    <xf numFmtId="4" fontId="18" fillId="4" borderId="3" xfId="1" applyNumberFormat="1" applyFont="1" applyFill="1" applyBorder="1" applyAlignment="1">
      <alignment horizontal="left" vertical="center" wrapText="1"/>
    </xf>
    <xf numFmtId="4" fontId="18" fillId="4" borderId="3" xfId="1" applyNumberFormat="1" applyFont="1" applyFill="1" applyBorder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1" fontId="18" fillId="4" borderId="3" xfId="1" applyNumberFormat="1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horizontal="center" vertical="center"/>
    </xf>
    <xf numFmtId="4" fontId="19" fillId="4" borderId="3" xfId="0" applyNumberFormat="1" applyFont="1" applyFill="1" applyBorder="1" applyAlignment="1">
      <alignment vertical="center" wrapText="1"/>
    </xf>
    <xf numFmtId="49" fontId="19" fillId="4" borderId="3" xfId="0" applyNumberFormat="1" applyFont="1" applyFill="1" applyBorder="1" applyAlignment="1" applyProtection="1">
      <alignment horizontal="center" vertical="center"/>
      <protection locked="0"/>
    </xf>
    <xf numFmtId="4" fontId="19" fillId="4" borderId="3" xfId="0" applyNumberFormat="1" applyFont="1" applyFill="1" applyBorder="1" applyAlignment="1" applyProtection="1">
      <alignment vertical="center" wrapText="1"/>
      <protection locked="0"/>
    </xf>
    <xf numFmtId="0" fontId="19" fillId="4" borderId="3" xfId="0" applyFont="1" applyFill="1" applyBorder="1" applyAlignment="1">
      <alignment vertical="center"/>
    </xf>
    <xf numFmtId="0" fontId="19" fillId="4" borderId="3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4" fontId="18" fillId="4" borderId="3" xfId="0" applyNumberFormat="1" applyFont="1" applyFill="1" applyBorder="1" applyAlignment="1" applyProtection="1">
      <alignment vertical="center" wrapText="1"/>
      <protection locked="0"/>
    </xf>
    <xf numFmtId="166" fontId="19" fillId="4" borderId="3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1" fontId="17" fillId="0" borderId="3" xfId="1" applyNumberFormat="1" applyFont="1" applyBorder="1" applyAlignment="1">
      <alignment horizontal="left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3" xfId="0" quotePrefix="1" applyFont="1" applyFill="1" applyBorder="1" applyAlignment="1">
      <alignment horizontal="center" vertical="center" wrapText="1"/>
    </xf>
    <xf numFmtId="0" fontId="21" fillId="3" borderId="3" xfId="0" quotePrefix="1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22" fillId="2" borderId="3" xfId="0" quotePrefix="1" applyFont="1" applyFill="1" applyBorder="1" applyAlignment="1">
      <alignment horizontal="left" vertical="center" wrapText="1" indent="1"/>
    </xf>
    <xf numFmtId="0" fontId="22" fillId="2" borderId="3" xfId="0" applyFont="1" applyFill="1" applyBorder="1" applyAlignment="1">
      <alignment horizontal="left" vertical="center" wrapText="1" indent="1"/>
    </xf>
    <xf numFmtId="0" fontId="22" fillId="2" borderId="3" xfId="0" applyFont="1" applyFill="1" applyBorder="1" applyAlignment="1">
      <alignment horizontal="left" vertical="center" indent="1"/>
    </xf>
    <xf numFmtId="0" fontId="23" fillId="0" borderId="3" xfId="0" applyFont="1" applyBorder="1"/>
    <xf numFmtId="3" fontId="11" fillId="3" borderId="3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 wrapText="1"/>
    </xf>
    <xf numFmtId="0" fontId="0" fillId="2" borderId="0" xfId="0" applyFill="1"/>
    <xf numFmtId="0" fontId="21" fillId="3" borderId="3" xfId="0" applyFont="1" applyFill="1" applyBorder="1" applyAlignment="1">
      <alignment horizontal="center" vertical="center" wrapText="1"/>
    </xf>
    <xf numFmtId="0" fontId="19" fillId="3" borderId="4" xfId="0" quotePrefix="1" applyFont="1" applyFill="1" applyBorder="1" applyAlignment="1">
      <alignment horizontal="center" vertical="center" wrapText="1"/>
    </xf>
    <xf numFmtId="0" fontId="6" fillId="3" borderId="4" xfId="0" quotePrefix="1" applyFont="1" applyFill="1" applyBorder="1" applyAlignment="1">
      <alignment horizontal="center" vertical="center" wrapText="1"/>
    </xf>
    <xf numFmtId="4" fontId="17" fillId="2" borderId="4" xfId="1" applyNumberFormat="1" applyFont="1" applyFill="1" applyBorder="1" applyAlignment="1">
      <alignment horizontal="left" vertical="center" wrapText="1"/>
    </xf>
    <xf numFmtId="3" fontId="17" fillId="2" borderId="1" xfId="1" applyNumberFormat="1" applyFont="1" applyFill="1" applyBorder="1" applyAlignment="1">
      <alignment horizontal="left" vertical="center" wrapText="1"/>
    </xf>
    <xf numFmtId="4" fontId="18" fillId="2" borderId="3" xfId="0" applyNumberFormat="1" applyFont="1" applyFill="1" applyBorder="1" applyAlignment="1">
      <alignment horizontal="right" vertical="center" wrapText="1"/>
    </xf>
    <xf numFmtId="4" fontId="11" fillId="2" borderId="3" xfId="0" applyNumberFormat="1" applyFont="1" applyFill="1" applyBorder="1" applyAlignment="1">
      <alignment horizontal="right" vertical="center" wrapText="1"/>
    </xf>
    <xf numFmtId="3" fontId="6" fillId="2" borderId="3" xfId="0" applyNumberFormat="1" applyFont="1" applyFill="1" applyBorder="1" applyAlignment="1">
      <alignment horizontal="right"/>
    </xf>
    <xf numFmtId="4" fontId="27" fillId="5" borderId="3" xfId="3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3" fontId="11" fillId="2" borderId="3" xfId="0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3" fontId="29" fillId="0" borderId="3" xfId="0" quotePrefix="1" applyNumberFormat="1" applyFont="1" applyBorder="1" applyAlignment="1">
      <alignment horizontal="right" wrapText="1"/>
    </xf>
    <xf numFmtId="3" fontId="0" fillId="0" borderId="0" xfId="0" applyNumberFormat="1"/>
    <xf numFmtId="3" fontId="6" fillId="0" borderId="3" xfId="0" quotePrefix="1" applyNumberFormat="1" applyFont="1" applyBorder="1" applyAlignment="1">
      <alignment horizontal="right" wrapText="1"/>
    </xf>
    <xf numFmtId="3" fontId="9" fillId="3" borderId="3" xfId="0" applyNumberFormat="1" applyFont="1" applyFill="1" applyBorder="1" applyAlignment="1">
      <alignment vertical="center" wrapText="1"/>
    </xf>
    <xf numFmtId="0" fontId="22" fillId="0" borderId="3" xfId="1" applyFont="1" applyBorder="1" applyAlignment="1">
      <alignment horizontal="center" vertical="center"/>
    </xf>
    <xf numFmtId="4" fontId="22" fillId="0" borderId="3" xfId="1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1" fontId="22" fillId="0" borderId="3" xfId="1" applyNumberFormat="1" applyFont="1" applyBorder="1" applyAlignment="1">
      <alignment vertical="center"/>
    </xf>
    <xf numFmtId="1" fontId="18" fillId="0" borderId="0" xfId="1" applyNumberFormat="1" applyFont="1" applyAlignment="1">
      <alignment horizontal="left" vertical="center"/>
    </xf>
    <xf numFmtId="167" fontId="3" fillId="0" borderId="0" xfId="0" applyNumberFormat="1" applyFont="1" applyAlignment="1">
      <alignment vertical="center"/>
    </xf>
    <xf numFmtId="4" fontId="18" fillId="2" borderId="8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center" vertical="center" wrapText="1"/>
    </xf>
    <xf numFmtId="4" fontId="18" fillId="2" borderId="6" xfId="1" applyNumberFormat="1" applyFont="1" applyFill="1" applyBorder="1" applyAlignment="1">
      <alignment horizontal="right" vertical="center" wrapText="1"/>
    </xf>
    <xf numFmtId="165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4" fontId="9" fillId="2" borderId="3" xfId="0" applyNumberFormat="1" applyFont="1" applyFill="1" applyBorder="1" applyAlignment="1">
      <alignment horizontal="right" vertical="center" wrapText="1"/>
    </xf>
    <xf numFmtId="4" fontId="0" fillId="2" borderId="0" xfId="0" applyNumberFormat="1" applyFill="1"/>
    <xf numFmtId="4" fontId="9" fillId="2" borderId="3" xfId="0" quotePrefix="1" applyNumberFormat="1" applyFont="1" applyFill="1" applyBorder="1" applyAlignment="1">
      <alignment horizontal="right" vertical="center"/>
    </xf>
    <xf numFmtId="4" fontId="28" fillId="6" borderId="3" xfId="3" applyNumberFormat="1" applyFont="1" applyFill="1" applyBorder="1" applyAlignment="1">
      <alignment horizontal="right" vertical="center"/>
    </xf>
    <xf numFmtId="0" fontId="33" fillId="3" borderId="3" xfId="0" applyFont="1" applyFill="1" applyBorder="1" applyAlignment="1">
      <alignment vertical="center"/>
    </xf>
    <xf numFmtId="3" fontId="34" fillId="0" borderId="0" xfId="0" applyNumberFormat="1" applyFont="1"/>
    <xf numFmtId="168" fontId="19" fillId="4" borderId="3" xfId="0" applyNumberFormat="1" applyFont="1" applyFill="1" applyBorder="1" applyAlignment="1">
      <alignment vertical="center"/>
    </xf>
    <xf numFmtId="169" fontId="19" fillId="4" borderId="3" xfId="0" applyNumberFormat="1" applyFont="1" applyFill="1" applyBorder="1" applyAlignment="1">
      <alignment vertical="center"/>
    </xf>
    <xf numFmtId="169" fontId="19" fillId="4" borderId="3" xfId="0" applyNumberFormat="1" applyFont="1" applyFill="1" applyBorder="1" applyAlignment="1">
      <alignment horizontal="right" vertical="center"/>
    </xf>
    <xf numFmtId="170" fontId="21" fillId="2" borderId="3" xfId="2" applyNumberFormat="1" applyFont="1" applyFill="1" applyBorder="1" applyAlignment="1" applyProtection="1">
      <alignment horizontal="right" vertical="center" wrapText="1"/>
    </xf>
    <xf numFmtId="171" fontId="21" fillId="2" borderId="3" xfId="2" applyNumberFormat="1" applyFont="1" applyFill="1" applyBorder="1" applyAlignment="1" applyProtection="1">
      <alignment horizontal="right" vertical="center" wrapText="1"/>
    </xf>
    <xf numFmtId="171" fontId="21" fillId="0" borderId="3" xfId="2" applyNumberFormat="1" applyFont="1" applyFill="1" applyBorder="1" applyAlignment="1" applyProtection="1">
      <alignment horizontal="right" vertical="center" wrapText="1"/>
    </xf>
    <xf numFmtId="170" fontId="18" fillId="4" borderId="7" xfId="2" applyNumberFormat="1" applyFont="1" applyFill="1" applyBorder="1" applyAlignment="1" applyProtection="1">
      <alignment vertical="center" wrapText="1"/>
    </xf>
    <xf numFmtId="170" fontId="18" fillId="2" borderId="3" xfId="2" applyNumberFormat="1" applyFont="1" applyFill="1" applyBorder="1" applyAlignment="1" applyProtection="1">
      <alignment vertical="center" wrapText="1"/>
    </xf>
    <xf numFmtId="170" fontId="19" fillId="2" borderId="3" xfId="2" applyNumberFormat="1" applyFont="1" applyFill="1" applyBorder="1" applyAlignment="1" applyProtection="1">
      <alignment vertical="center" wrapText="1"/>
    </xf>
    <xf numFmtId="170" fontId="22" fillId="2" borderId="1" xfId="2" applyNumberFormat="1" applyFont="1" applyFill="1" applyBorder="1" applyAlignment="1" applyProtection="1">
      <alignment vertical="center" wrapText="1"/>
    </xf>
    <xf numFmtId="170" fontId="31" fillId="2" borderId="1" xfId="2" applyNumberFormat="1" applyFont="1" applyFill="1" applyBorder="1" applyAlignment="1" applyProtection="1">
      <alignment vertical="center" wrapText="1"/>
    </xf>
    <xf numFmtId="170" fontId="17" fillId="2" borderId="9" xfId="3" applyNumberFormat="1" applyFont="1" applyFill="1" applyBorder="1" applyAlignment="1">
      <alignment horizontal="right" vertical="center"/>
    </xf>
    <xf numFmtId="170" fontId="17" fillId="2" borderId="1" xfId="1" applyNumberFormat="1" applyFont="1" applyFill="1" applyBorder="1" applyAlignment="1">
      <alignment horizontal="right" vertical="center"/>
    </xf>
    <xf numFmtId="170" fontId="21" fillId="2" borderId="1" xfId="0" applyNumberFormat="1" applyFont="1" applyFill="1" applyBorder="1" applyAlignment="1">
      <alignment vertical="center"/>
    </xf>
    <xf numFmtId="170" fontId="22" fillId="2" borderId="1" xfId="1" applyNumberFormat="1" applyFont="1" applyFill="1" applyBorder="1" applyAlignment="1">
      <alignment horizontal="right" vertical="center"/>
    </xf>
    <xf numFmtId="170" fontId="31" fillId="2" borderId="1" xfId="0" applyNumberFormat="1" applyFont="1" applyFill="1" applyBorder="1" applyAlignment="1">
      <alignment vertical="center"/>
    </xf>
    <xf numFmtId="170" fontId="19" fillId="4" borderId="3" xfId="2" applyNumberFormat="1" applyFont="1" applyFill="1" applyBorder="1" applyAlignment="1" applyProtection="1">
      <alignment vertical="center" wrapText="1"/>
    </xf>
    <xf numFmtId="170" fontId="21" fillId="2" borderId="1" xfId="2" applyNumberFormat="1" applyFont="1" applyFill="1" applyBorder="1" applyAlignment="1" applyProtection="1">
      <alignment vertical="center" wrapText="1"/>
    </xf>
    <xf numFmtId="170" fontId="18" fillId="4" borderId="1" xfId="1" applyNumberFormat="1" applyFont="1" applyFill="1" applyBorder="1" applyAlignment="1">
      <alignment horizontal="right" vertical="center"/>
    </xf>
    <xf numFmtId="170" fontId="18" fillId="2" borderId="1" xfId="1" applyNumberFormat="1" applyFont="1" applyFill="1" applyBorder="1" applyAlignment="1">
      <alignment horizontal="right" vertical="center"/>
    </xf>
    <xf numFmtId="170" fontId="18" fillId="4" borderId="3" xfId="2" applyNumberFormat="1" applyFont="1" applyFill="1" applyBorder="1" applyAlignment="1" applyProtection="1">
      <alignment vertical="center" wrapText="1"/>
    </xf>
    <xf numFmtId="170" fontId="17" fillId="2" borderId="1" xfId="0" applyNumberFormat="1" applyFont="1" applyFill="1" applyBorder="1" applyAlignment="1">
      <alignment horizontal="right" vertical="center"/>
    </xf>
    <xf numFmtId="170" fontId="17" fillId="2" borderId="1" xfId="0" applyNumberFormat="1" applyFont="1" applyFill="1" applyBorder="1" applyAlignment="1">
      <alignment vertical="center"/>
    </xf>
    <xf numFmtId="170" fontId="17" fillId="4" borderId="3" xfId="0" applyNumberFormat="1" applyFont="1" applyFill="1" applyBorder="1" applyAlignment="1">
      <alignment vertical="center"/>
    </xf>
    <xf numFmtId="170" fontId="18" fillId="4" borderId="3" xfId="0" applyNumberFormat="1" applyFont="1" applyFill="1" applyBorder="1" applyAlignment="1">
      <alignment vertical="center"/>
    </xf>
    <xf numFmtId="170" fontId="17" fillId="2" borderId="3" xfId="1" applyNumberFormat="1" applyFont="1" applyFill="1" applyBorder="1" applyAlignment="1">
      <alignment horizontal="right" vertical="center"/>
    </xf>
    <xf numFmtId="170" fontId="30" fillId="2" borderId="1" xfId="2" applyNumberFormat="1" applyFont="1" applyFill="1" applyBorder="1" applyAlignment="1" applyProtection="1">
      <alignment vertical="center" wrapText="1"/>
    </xf>
    <xf numFmtId="170" fontId="18" fillId="2" borderId="3" xfId="1" applyNumberFormat="1" applyFont="1" applyFill="1" applyBorder="1" applyAlignment="1">
      <alignment horizontal="right" vertical="center"/>
    </xf>
    <xf numFmtId="170" fontId="17" fillId="2" borderId="1" xfId="1" applyNumberFormat="1" applyFont="1" applyFill="1" applyBorder="1" applyAlignment="1" applyProtection="1">
      <alignment horizontal="right" vertical="center"/>
      <protection locked="0"/>
    </xf>
    <xf numFmtId="170" fontId="18" fillId="4" borderId="1" xfId="1" applyNumberFormat="1" applyFont="1" applyFill="1" applyBorder="1" applyAlignment="1" applyProtection="1">
      <alignment horizontal="right" vertical="center"/>
      <protection locked="0"/>
    </xf>
    <xf numFmtId="170" fontId="18" fillId="2" borderId="1" xfId="1" applyNumberFormat="1" applyFont="1" applyFill="1" applyBorder="1" applyAlignment="1" applyProtection="1">
      <alignment horizontal="right" vertical="center"/>
      <protection locked="0"/>
    </xf>
    <xf numFmtId="171" fontId="18" fillId="4" borderId="7" xfId="2" applyNumberFormat="1" applyFont="1" applyFill="1" applyBorder="1" applyAlignment="1" applyProtection="1">
      <alignment vertical="center" wrapText="1"/>
    </xf>
    <xf numFmtId="171" fontId="19" fillId="4" borderId="7" xfId="2" applyNumberFormat="1" applyFont="1" applyFill="1" applyBorder="1" applyAlignment="1" applyProtection="1">
      <alignment vertical="center" wrapText="1"/>
    </xf>
    <xf numFmtId="171" fontId="19" fillId="4" borderId="7" xfId="2" applyNumberFormat="1" applyFont="1" applyFill="1" applyBorder="1" applyAlignment="1" applyProtection="1">
      <alignment horizontal="right" vertical="center" wrapText="1"/>
    </xf>
    <xf numFmtId="171" fontId="18" fillId="4" borderId="7" xfId="2" applyNumberFormat="1" applyFont="1" applyFill="1" applyBorder="1" applyAlignment="1" applyProtection="1">
      <alignment horizontal="right" vertical="center" wrapText="1"/>
    </xf>
    <xf numFmtId="171" fontId="18" fillId="2" borderId="3" xfId="2" applyNumberFormat="1" applyFont="1" applyFill="1" applyBorder="1" applyAlignment="1" applyProtection="1">
      <alignment vertical="center" wrapText="1"/>
    </xf>
    <xf numFmtId="171" fontId="19" fillId="2" borderId="3" xfId="2" applyNumberFormat="1" applyFont="1" applyFill="1" applyBorder="1" applyAlignment="1" applyProtection="1">
      <alignment vertical="center" wrapText="1"/>
    </xf>
    <xf numFmtId="171" fontId="19" fillId="0" borderId="3" xfId="2" applyNumberFormat="1" applyFont="1" applyFill="1" applyBorder="1" applyAlignment="1" applyProtection="1">
      <alignment vertical="center" wrapText="1"/>
    </xf>
    <xf numFmtId="171" fontId="22" fillId="2" borderId="1" xfId="2" applyNumberFormat="1" applyFont="1" applyFill="1" applyBorder="1" applyAlignment="1" applyProtection="1">
      <alignment vertical="center" wrapText="1"/>
    </xf>
    <xf numFmtId="171" fontId="31" fillId="2" borderId="1" xfId="2" applyNumberFormat="1" applyFont="1" applyFill="1" applyBorder="1" applyAlignment="1" applyProtection="1">
      <alignment vertical="center" wrapText="1"/>
    </xf>
    <xf numFmtId="171" fontId="31" fillId="0" borderId="3" xfId="2" applyNumberFormat="1" applyFont="1" applyFill="1" applyBorder="1" applyAlignment="1" applyProtection="1">
      <alignment vertical="center" wrapText="1"/>
    </xf>
    <xf numFmtId="171" fontId="17" fillId="2" borderId="1" xfId="1" applyNumberFormat="1" applyFont="1" applyFill="1" applyBorder="1" applyAlignment="1">
      <alignment horizontal="right" vertical="center"/>
    </xf>
    <xf numFmtId="171" fontId="21" fillId="2" borderId="1" xfId="0" applyNumberFormat="1" applyFont="1" applyFill="1" applyBorder="1" applyAlignment="1">
      <alignment vertical="center"/>
    </xf>
    <xf numFmtId="171" fontId="21" fillId="2" borderId="3" xfId="0" applyNumberFormat="1" applyFont="1" applyFill="1" applyBorder="1" applyAlignment="1">
      <alignment horizontal="right" vertical="center"/>
    </xf>
    <xf numFmtId="171" fontId="17" fillId="0" borderId="3" xfId="0" applyNumberFormat="1" applyFont="1" applyBorder="1" applyAlignment="1">
      <alignment horizontal="right" vertical="center"/>
    </xf>
    <xf numFmtId="171" fontId="22" fillId="2" borderId="1" xfId="1" applyNumberFormat="1" applyFont="1" applyFill="1" applyBorder="1" applyAlignment="1">
      <alignment horizontal="right" vertical="center"/>
    </xf>
    <xf numFmtId="171" fontId="31" fillId="2" borderId="1" xfId="0" applyNumberFormat="1" applyFont="1" applyFill="1" applyBorder="1" applyAlignment="1">
      <alignment vertical="center"/>
    </xf>
    <xf numFmtId="171" fontId="31" fillId="0" borderId="3" xfId="0" applyNumberFormat="1" applyFont="1" applyBorder="1" applyAlignment="1">
      <alignment vertical="center"/>
    </xf>
    <xf numFmtId="171" fontId="19" fillId="4" borderId="3" xfId="2" applyNumberFormat="1" applyFont="1" applyFill="1" applyBorder="1" applyAlignment="1" applyProtection="1">
      <alignment vertical="center" wrapText="1"/>
    </xf>
    <xf numFmtId="171" fontId="19" fillId="4" borderId="3" xfId="2" applyNumberFormat="1" applyFont="1" applyFill="1" applyBorder="1" applyAlignment="1" applyProtection="1">
      <alignment horizontal="right" vertical="center" wrapText="1"/>
    </xf>
    <xf numFmtId="171" fontId="18" fillId="4" borderId="3" xfId="2" applyNumberFormat="1" applyFont="1" applyFill="1" applyBorder="1" applyAlignment="1" applyProtection="1">
      <alignment horizontal="right" vertical="center" wrapText="1"/>
    </xf>
    <xf numFmtId="171" fontId="21" fillId="0" borderId="3" xfId="0" applyNumberFormat="1" applyFont="1" applyBorder="1" applyAlignment="1">
      <alignment vertical="center"/>
    </xf>
    <xf numFmtId="171" fontId="18" fillId="0" borderId="3" xfId="2" applyNumberFormat="1" applyFont="1" applyFill="1" applyBorder="1" applyAlignment="1" applyProtection="1">
      <alignment vertical="center" wrapText="1"/>
    </xf>
    <xf numFmtId="171" fontId="21" fillId="2" borderId="1" xfId="2" applyNumberFormat="1" applyFont="1" applyFill="1" applyBorder="1" applyAlignment="1" applyProtection="1">
      <alignment vertical="center" wrapText="1"/>
    </xf>
    <xf numFmtId="171" fontId="17" fillId="0" borderId="3" xfId="2" applyNumberFormat="1" applyFont="1" applyFill="1" applyBorder="1" applyAlignment="1" applyProtection="1">
      <alignment horizontal="right" vertical="center" wrapText="1"/>
    </xf>
    <xf numFmtId="171" fontId="18" fillId="4" borderId="1" xfId="1" applyNumberFormat="1" applyFont="1" applyFill="1" applyBorder="1" applyAlignment="1">
      <alignment horizontal="right" vertical="center"/>
    </xf>
    <xf numFmtId="171" fontId="17" fillId="4" borderId="1" xfId="1" applyNumberFormat="1" applyFont="1" applyFill="1" applyBorder="1" applyAlignment="1">
      <alignment horizontal="right" vertical="center"/>
    </xf>
    <xf numFmtId="171" fontId="17" fillId="4" borderId="3" xfId="1" applyNumberFormat="1" applyFont="1" applyFill="1" applyBorder="1" applyAlignment="1">
      <alignment horizontal="right" vertical="center"/>
    </xf>
    <xf numFmtId="171" fontId="18" fillId="2" borderId="1" xfId="1" applyNumberFormat="1" applyFont="1" applyFill="1" applyBorder="1" applyAlignment="1">
      <alignment horizontal="right" vertical="center"/>
    </xf>
    <xf numFmtId="171" fontId="17" fillId="0" borderId="3" xfId="1" applyNumberFormat="1" applyFont="1" applyBorder="1" applyAlignment="1">
      <alignment horizontal="right" vertical="center"/>
    </xf>
    <xf numFmtId="171" fontId="21" fillId="2" borderId="3" xfId="0" applyNumberFormat="1" applyFont="1" applyFill="1" applyBorder="1" applyAlignment="1">
      <alignment vertical="center"/>
    </xf>
    <xf numFmtId="171" fontId="18" fillId="4" borderId="3" xfId="2" applyNumberFormat="1" applyFont="1" applyFill="1" applyBorder="1" applyAlignment="1" applyProtection="1">
      <alignment vertical="center" wrapText="1"/>
    </xf>
    <xf numFmtId="171" fontId="17" fillId="2" borderId="1" xfId="0" applyNumberFormat="1" applyFont="1" applyFill="1" applyBorder="1" applyAlignment="1">
      <alignment vertical="center"/>
    </xf>
    <xf numFmtId="171" fontId="17" fillId="2" borderId="3" xfId="0" applyNumberFormat="1" applyFont="1" applyFill="1" applyBorder="1" applyAlignment="1">
      <alignment horizontal="right" vertical="center"/>
    </xf>
    <xf numFmtId="171" fontId="17" fillId="2" borderId="3" xfId="0" applyNumberFormat="1" applyFont="1" applyFill="1" applyBorder="1" applyAlignment="1">
      <alignment vertical="center"/>
    </xf>
    <xf numFmtId="171" fontId="18" fillId="2" borderId="3" xfId="2" applyNumberFormat="1" applyFont="1" applyFill="1" applyBorder="1" applyAlignment="1" applyProtection="1">
      <alignment horizontal="right" vertical="center" wrapText="1"/>
    </xf>
    <xf numFmtId="171" fontId="18" fillId="4" borderId="3" xfId="0" applyNumberFormat="1" applyFont="1" applyFill="1" applyBorder="1" applyAlignment="1">
      <alignment vertical="center"/>
    </xf>
    <xf numFmtId="171" fontId="18" fillId="4" borderId="3" xfId="0" applyNumberFormat="1" applyFont="1" applyFill="1" applyBorder="1" applyAlignment="1">
      <alignment horizontal="right" vertical="center"/>
    </xf>
    <xf numFmtId="171" fontId="17" fillId="0" borderId="3" xfId="0" applyNumberFormat="1" applyFont="1" applyBorder="1" applyAlignment="1">
      <alignment vertical="center"/>
    </xf>
    <xf numFmtId="171" fontId="18" fillId="4" borderId="1" xfId="1" applyNumberFormat="1" applyFont="1" applyFill="1" applyBorder="1" applyAlignment="1" applyProtection="1">
      <alignment horizontal="right" vertical="center"/>
      <protection locked="0"/>
    </xf>
    <xf numFmtId="171" fontId="18" fillId="4" borderId="3" xfId="1" applyNumberFormat="1" applyFont="1" applyFill="1" applyBorder="1" applyAlignment="1" applyProtection="1">
      <alignment horizontal="right" vertical="center"/>
      <protection locked="0"/>
    </xf>
    <xf numFmtId="171" fontId="18" fillId="2" borderId="1" xfId="1" applyNumberFormat="1" applyFont="1" applyFill="1" applyBorder="1" applyAlignment="1" applyProtection="1">
      <alignment horizontal="right" vertical="center"/>
      <protection locked="0"/>
    </xf>
    <xf numFmtId="171" fontId="18" fillId="0" borderId="3" xfId="1" applyNumberFormat="1" applyFont="1" applyBorder="1" applyAlignment="1" applyProtection="1">
      <alignment horizontal="right" vertical="center"/>
      <protection locked="0"/>
    </xf>
    <xf numFmtId="171" fontId="17" fillId="2" borderId="1" xfId="1" applyNumberFormat="1" applyFont="1" applyFill="1" applyBorder="1" applyAlignment="1" applyProtection="1">
      <alignment horizontal="right" vertical="center"/>
      <protection locked="0"/>
    </xf>
    <xf numFmtId="171" fontId="30" fillId="2" borderId="1" xfId="2" applyNumberFormat="1" applyFont="1" applyFill="1" applyBorder="1" applyAlignment="1" applyProtection="1">
      <alignment vertical="center" wrapText="1"/>
    </xf>
    <xf numFmtId="4" fontId="35" fillId="6" borderId="3" xfId="3" applyNumberFormat="1" applyFont="1" applyFill="1" applyBorder="1" applyAlignment="1">
      <alignment horizontal="right" vertical="center"/>
    </xf>
    <xf numFmtId="4" fontId="36" fillId="6" borderId="3" xfId="3" applyNumberFormat="1" applyFont="1" applyFill="1" applyBorder="1" applyAlignment="1">
      <alignment horizontal="right" vertical="center"/>
    </xf>
    <xf numFmtId="4" fontId="36" fillId="2" borderId="3" xfId="3" applyNumberFormat="1" applyFont="1" applyFill="1" applyBorder="1" applyAlignment="1">
      <alignment horizontal="right" vertical="center"/>
    </xf>
    <xf numFmtId="4" fontId="35" fillId="2" borderId="3" xfId="3" applyNumberFormat="1" applyFont="1" applyFill="1" applyBorder="1" applyAlignment="1">
      <alignment horizontal="right" vertical="center"/>
    </xf>
    <xf numFmtId="4" fontId="35" fillId="6" borderId="3" xfId="3" applyNumberFormat="1" applyFont="1" applyFill="1" applyBorder="1" applyAlignment="1">
      <alignment vertical="center"/>
    </xf>
    <xf numFmtId="4" fontId="35" fillId="5" borderId="3" xfId="3" applyNumberFormat="1" applyFont="1" applyFill="1" applyBorder="1" applyAlignment="1">
      <alignment vertical="center"/>
    </xf>
    <xf numFmtId="3" fontId="18" fillId="2" borderId="3" xfId="0" applyNumberFormat="1" applyFont="1" applyFill="1" applyBorder="1" applyAlignment="1">
      <alignment horizontal="right" vertical="center" wrapText="1"/>
    </xf>
    <xf numFmtId="3" fontId="21" fillId="2" borderId="3" xfId="0" applyNumberFormat="1" applyFont="1" applyFill="1" applyBorder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3" fontId="35" fillId="6" borderId="3" xfId="3" applyNumberFormat="1" applyFont="1" applyFill="1" applyBorder="1" applyAlignment="1">
      <alignment horizontal="right" vertical="center"/>
    </xf>
    <xf numFmtId="3" fontId="11" fillId="2" borderId="3" xfId="0" applyNumberFormat="1" applyFont="1" applyFill="1" applyBorder="1" applyAlignment="1">
      <alignment horizontal="right" vertical="center" wrapText="1"/>
    </xf>
    <xf numFmtId="3" fontId="9" fillId="2" borderId="3" xfId="0" applyNumberFormat="1" applyFont="1" applyFill="1" applyBorder="1" applyAlignment="1">
      <alignment horizontal="right" vertical="center" wrapText="1"/>
    </xf>
    <xf numFmtId="3" fontId="9" fillId="2" borderId="3" xfId="0" applyNumberFormat="1" applyFont="1" applyFill="1" applyBorder="1" applyAlignment="1">
      <alignment horizontal="right"/>
    </xf>
    <xf numFmtId="3" fontId="9" fillId="2" borderId="3" xfId="0" quotePrefix="1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6" fillId="3" borderId="1" xfId="0" quotePrefix="1" applyFont="1" applyFill="1" applyBorder="1" applyAlignment="1">
      <alignment horizontal="center" vertical="center" wrapText="1"/>
    </xf>
    <xf numFmtId="0" fontId="6" fillId="3" borderId="2" xfId="0" quotePrefix="1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left" vertical="center"/>
    </xf>
    <xf numFmtId="49" fontId="18" fillId="0" borderId="2" xfId="1" applyNumberFormat="1" applyFont="1" applyBorder="1" applyAlignment="1">
      <alignment horizontal="left" vertical="center"/>
    </xf>
    <xf numFmtId="49" fontId="18" fillId="0" borderId="4" xfId="1" applyNumberFormat="1" applyFont="1" applyBorder="1" applyAlignment="1">
      <alignment horizontal="left" vertical="center"/>
    </xf>
    <xf numFmtId="164" fontId="19" fillId="0" borderId="1" xfId="2" applyFont="1" applyFill="1" applyBorder="1" applyAlignment="1" applyProtection="1">
      <alignment horizontal="center" vertical="center" wrapText="1"/>
    </xf>
    <xf numFmtId="164" fontId="19" fillId="0" borderId="2" xfId="2" applyFont="1" applyFill="1" applyBorder="1" applyAlignment="1" applyProtection="1">
      <alignment horizontal="center" vertical="center" wrapText="1"/>
    </xf>
    <xf numFmtId="164" fontId="19" fillId="0" borderId="4" xfId="2" applyFont="1" applyFill="1" applyBorder="1" applyAlignment="1" applyProtection="1">
      <alignment horizontal="center" vertical="center" wrapText="1"/>
    </xf>
    <xf numFmtId="4" fontId="17" fillId="0" borderId="1" xfId="1" applyNumberFormat="1" applyFont="1" applyBorder="1" applyAlignment="1">
      <alignment horizontal="left" vertical="center" wrapText="1"/>
    </xf>
    <xf numFmtId="4" fontId="17" fillId="0" borderId="4" xfId="1" applyNumberFormat="1" applyFont="1" applyBorder="1" applyAlignment="1">
      <alignment horizontal="left" vertical="center" wrapText="1"/>
    </xf>
    <xf numFmtId="4" fontId="17" fillId="2" borderId="1" xfId="1" applyNumberFormat="1" applyFont="1" applyFill="1" applyBorder="1" applyAlignment="1">
      <alignment horizontal="left" vertical="center" wrapText="1"/>
    </xf>
    <xf numFmtId="4" fontId="17" fillId="2" borderId="4" xfId="1" applyNumberFormat="1" applyFont="1" applyFill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3" fontId="27" fillId="5" borderId="3" xfId="3" applyNumberFormat="1" applyFont="1" applyFill="1" applyBorder="1" applyAlignment="1">
      <alignment vertical="center"/>
    </xf>
    <xf numFmtId="3" fontId="35" fillId="5" borderId="3" xfId="3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</cellXfs>
  <cellStyles count="17">
    <cellStyle name="Currency 2" xfId="2" xr:uid="{632635EB-BC91-4ABF-8F0E-5BA4669EB0F2}"/>
    <cellStyle name="Currency 3" xfId="15" xr:uid="{3A69A475-2314-4286-926D-854284C6A54C}"/>
    <cellStyle name="Normal" xfId="0" builtinId="0"/>
    <cellStyle name="Normal 2" xfId="11" xr:uid="{D9A1553C-D57F-4431-B6B2-ED5F69A03944}"/>
    <cellStyle name="Normal 3" xfId="13" xr:uid="{9CADFB00-A15E-4069-9865-E2ED6565D6F4}"/>
    <cellStyle name="Normal 4" xfId="14" xr:uid="{9A0F5389-69F9-4A9D-918D-B62462B31A3F}"/>
    <cellStyle name="Normal 5" xfId="3" xr:uid="{C79349B4-4983-44D6-A8CF-1204F772C1B0}"/>
    <cellStyle name="Normalno 2" xfId="1" xr:uid="{72EB226B-1A4D-47BE-B1E6-F7BBBC9F9AD7}"/>
    <cellStyle name="Normalno 2 2" xfId="5" xr:uid="{E1328E6A-704F-4853-88E4-AC23C17343EB}"/>
    <cellStyle name="Normalno 2 3" xfId="12" xr:uid="{1A46B95D-360C-4596-8870-F061ACEA2961}"/>
    <cellStyle name="Normalno 2 4" xfId="4" xr:uid="{4D6C7650-9E80-4CE0-B8D3-1098BBC7CBC6}"/>
    <cellStyle name="Normalno 3" xfId="6" xr:uid="{93CE5763-FFD7-4885-B1B1-6BCBF3FA8E6C}"/>
    <cellStyle name="Normalno 3 2" xfId="7" xr:uid="{72B938E1-64BD-46C8-9A75-91CBD811EF83}"/>
    <cellStyle name="Normalno 3 3" xfId="8" xr:uid="{A88FBCBA-273F-4CDB-B590-E8F95952ADA2}"/>
    <cellStyle name="Normalno 4" xfId="9" xr:uid="{070CE02A-0466-4F39-B532-DBAF6F58A3CE}"/>
    <cellStyle name="Obično_List10" xfId="10" xr:uid="{02A659A5-0AEB-49E8-9ABD-DB31E334C830}"/>
    <cellStyle name="Percent 2" xfId="16" xr:uid="{D7D18034-2551-4969-97BC-F023D8F012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workbookViewId="0">
      <selection activeCell="G26" sqref="G26"/>
    </sheetView>
  </sheetViews>
  <sheetFormatPr defaultRowHeight="14.4" x14ac:dyDescent="0.3"/>
  <cols>
    <col min="5" max="5" width="25.33203125" customWidth="1"/>
    <col min="6" max="10" width="19.44140625" customWidth="1"/>
    <col min="11" max="12" width="25.33203125" customWidth="1"/>
  </cols>
  <sheetData>
    <row r="1" spans="1:12" ht="42" customHeight="1" x14ac:dyDescent="0.3">
      <c r="A1" s="128"/>
      <c r="B1" s="128"/>
      <c r="C1" s="128"/>
      <c r="D1" s="240" t="s">
        <v>130</v>
      </c>
      <c r="E1" s="240"/>
      <c r="F1" s="240"/>
      <c r="G1" s="240"/>
      <c r="H1" s="240"/>
      <c r="I1" s="240"/>
      <c r="J1" s="128"/>
      <c r="K1" s="32"/>
      <c r="L1" s="32"/>
    </row>
    <row r="2" spans="1:12" ht="18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75" customHeight="1" x14ac:dyDescent="0.3">
      <c r="A3" s="244" t="s">
        <v>18</v>
      </c>
      <c r="B3" s="244"/>
      <c r="C3" s="244"/>
      <c r="D3" s="244"/>
      <c r="E3" s="244"/>
      <c r="F3" s="244"/>
      <c r="G3" s="244"/>
      <c r="H3" s="244"/>
      <c r="I3" s="244"/>
      <c r="J3" s="244"/>
      <c r="K3" s="30"/>
      <c r="L3" s="30"/>
    </row>
    <row r="4" spans="1:12" ht="17.399999999999999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5"/>
    </row>
    <row r="5" spans="1:12" ht="18" customHeight="1" x14ac:dyDescent="0.3">
      <c r="A5" s="244" t="s">
        <v>32</v>
      </c>
      <c r="B5" s="244"/>
      <c r="C5" s="244"/>
      <c r="D5" s="244"/>
      <c r="E5" s="244"/>
      <c r="F5" s="244"/>
      <c r="G5" s="244"/>
      <c r="H5" s="244"/>
      <c r="I5" s="244"/>
      <c r="J5" s="244"/>
      <c r="K5" s="29"/>
      <c r="L5" s="29"/>
    </row>
    <row r="6" spans="1:12" ht="17.399999999999999" x14ac:dyDescent="0.3">
      <c r="A6" s="1"/>
      <c r="B6" s="2"/>
      <c r="C6" s="2"/>
      <c r="D6" s="2"/>
      <c r="E6" s="6"/>
      <c r="F6" s="6"/>
      <c r="G6" s="6"/>
      <c r="H6" s="7"/>
      <c r="I6" s="7"/>
      <c r="J6" s="23"/>
    </row>
    <row r="7" spans="1:12" ht="26.4" x14ac:dyDescent="0.3">
      <c r="A7" s="237" t="s">
        <v>115</v>
      </c>
      <c r="B7" s="238"/>
      <c r="C7" s="238"/>
      <c r="D7" s="238"/>
      <c r="E7" s="238"/>
      <c r="F7" s="38" t="s">
        <v>131</v>
      </c>
      <c r="G7" s="38" t="s">
        <v>132</v>
      </c>
      <c r="H7" s="38" t="s">
        <v>133</v>
      </c>
      <c r="I7" s="38" t="s">
        <v>123</v>
      </c>
      <c r="J7" s="38" t="s">
        <v>134</v>
      </c>
    </row>
    <row r="8" spans="1:12" ht="12" customHeight="1" x14ac:dyDescent="0.3">
      <c r="A8" s="239">
        <v>1</v>
      </c>
      <c r="B8" s="239"/>
      <c r="C8" s="239"/>
      <c r="D8" s="239"/>
      <c r="E8" s="239"/>
      <c r="F8" s="40">
        <v>2</v>
      </c>
      <c r="G8" s="40">
        <v>3</v>
      </c>
      <c r="H8" s="41">
        <v>4</v>
      </c>
      <c r="I8" s="41">
        <v>5</v>
      </c>
      <c r="J8" s="41">
        <v>6</v>
      </c>
    </row>
    <row r="9" spans="1:12" x14ac:dyDescent="0.3">
      <c r="A9" s="233" t="s">
        <v>34</v>
      </c>
      <c r="B9" s="234"/>
      <c r="C9" s="234"/>
      <c r="D9" s="234"/>
      <c r="E9" s="235"/>
      <c r="F9" s="113">
        <f>' Račun prihoda i rashoda-ekonom'!D11</f>
        <v>4085804.1399999997</v>
      </c>
      <c r="G9" s="113">
        <f>' Račun prihoda i rashoda-ekonom'!E11</f>
        <v>4462507</v>
      </c>
      <c r="H9" s="110">
        <f>' Račun prihoda i rashoda-ekonom'!F10</f>
        <v>4783098</v>
      </c>
      <c r="I9" s="110">
        <f>' Račun prihoda i rashoda-ekonom'!G10</f>
        <v>4786488</v>
      </c>
      <c r="J9" s="110">
        <f>' Račun prihoda i rashoda-ekonom'!H10</f>
        <v>4828188</v>
      </c>
    </row>
    <row r="10" spans="1:12" x14ac:dyDescent="0.3">
      <c r="A10" s="236" t="s">
        <v>35</v>
      </c>
      <c r="B10" s="235"/>
      <c r="C10" s="235"/>
      <c r="D10" s="235"/>
      <c r="E10" s="235"/>
      <c r="F10" s="113">
        <v>0</v>
      </c>
      <c r="G10" s="114">
        <v>0</v>
      </c>
      <c r="H10" s="110">
        <v>0</v>
      </c>
      <c r="I10" s="110">
        <v>0</v>
      </c>
      <c r="J10" s="110">
        <v>0</v>
      </c>
    </row>
    <row r="11" spans="1:12" x14ac:dyDescent="0.3">
      <c r="A11" s="230" t="s">
        <v>0</v>
      </c>
      <c r="B11" s="231"/>
      <c r="C11" s="231"/>
      <c r="D11" s="231"/>
      <c r="E11" s="232"/>
      <c r="F11" s="100">
        <f>SUM(F9:F10)</f>
        <v>4085804.1399999997</v>
      </c>
      <c r="G11" s="100">
        <f>SUM(G9:G10)</f>
        <v>4462507</v>
      </c>
      <c r="H11" s="21">
        <f>SUM(H9:H10)</f>
        <v>4783098</v>
      </c>
      <c r="I11" s="21">
        <f t="shared" ref="I11:J11" si="0">SUM(I9:I10)</f>
        <v>4786488</v>
      </c>
      <c r="J11" s="21">
        <f t="shared" si="0"/>
        <v>4828188</v>
      </c>
    </row>
    <row r="12" spans="1:12" x14ac:dyDescent="0.3">
      <c r="A12" s="246" t="s">
        <v>36</v>
      </c>
      <c r="B12" s="234"/>
      <c r="C12" s="234"/>
      <c r="D12" s="234"/>
      <c r="E12" s="234"/>
      <c r="F12" s="115">
        <f>' Račun prihoda i rashoda-ekonom'!D19</f>
        <v>4030366.66</v>
      </c>
      <c r="G12" s="115">
        <f>' Račun prihoda i rashoda-ekonom'!E19</f>
        <v>4414541</v>
      </c>
      <c r="H12" s="110">
        <f>' Račun prihoda i rashoda-ekonom'!F19</f>
        <v>4800098</v>
      </c>
      <c r="I12" s="110">
        <f>' Račun prihoda i rashoda-ekonom'!G19</f>
        <v>4744988</v>
      </c>
      <c r="J12" s="110">
        <f>' Račun prihoda i rashoda-ekonom'!H19</f>
        <v>4788188</v>
      </c>
    </row>
    <row r="13" spans="1:12" x14ac:dyDescent="0.3">
      <c r="A13" s="236" t="s">
        <v>37</v>
      </c>
      <c r="B13" s="235"/>
      <c r="C13" s="235"/>
      <c r="D13" s="235"/>
      <c r="E13" s="235"/>
      <c r="F13" s="113">
        <f>' Račun prihoda i rashoda-ekonom'!D22</f>
        <v>31907.759999999998</v>
      </c>
      <c r="G13" s="113">
        <f>' Račun prihoda i rashoda-ekonom'!E22</f>
        <v>32000</v>
      </c>
      <c r="H13" s="110">
        <f>' Račun prihoda i rashoda-ekonom'!F22</f>
        <v>43000</v>
      </c>
      <c r="I13" s="110">
        <f>' Račun prihoda i rashoda-ekonom'!G22</f>
        <v>41500</v>
      </c>
      <c r="J13" s="110">
        <f>' Račun prihoda i rashoda-ekonom'!H22</f>
        <v>40000</v>
      </c>
    </row>
    <row r="14" spans="1:12" x14ac:dyDescent="0.3">
      <c r="A14" s="24" t="s">
        <v>1</v>
      </c>
      <c r="B14" s="25"/>
      <c r="C14" s="25"/>
      <c r="D14" s="25"/>
      <c r="E14" s="25"/>
      <c r="F14" s="100">
        <f t="shared" ref="F14:G14" si="1">SUM(F12:F13)</f>
        <v>4062274.42</v>
      </c>
      <c r="G14" s="100">
        <f t="shared" si="1"/>
        <v>4446541</v>
      </c>
      <c r="H14" s="21">
        <f>SUM(H12:H13)</f>
        <v>4843098</v>
      </c>
      <c r="I14" s="21">
        <f t="shared" ref="I14:J14" si="2">SUM(I12:I13)</f>
        <v>4786488</v>
      </c>
      <c r="J14" s="21">
        <f t="shared" si="2"/>
        <v>4828188</v>
      </c>
    </row>
    <row r="15" spans="1:12" x14ac:dyDescent="0.3">
      <c r="A15" s="241" t="s">
        <v>2</v>
      </c>
      <c r="B15" s="231"/>
      <c r="C15" s="231"/>
      <c r="D15" s="231"/>
      <c r="E15" s="231"/>
      <c r="F15" s="101">
        <f>F11-F14</f>
        <v>23529.719999999739</v>
      </c>
      <c r="G15" s="101">
        <f t="shared" ref="G15:J15" si="3">G11-G14</f>
        <v>15966</v>
      </c>
      <c r="H15" s="101">
        <f t="shared" si="3"/>
        <v>-60000</v>
      </c>
      <c r="I15" s="101">
        <f t="shared" si="3"/>
        <v>0</v>
      </c>
      <c r="J15" s="101">
        <f t="shared" si="3"/>
        <v>0</v>
      </c>
    </row>
    <row r="16" spans="1:12" ht="17.399999999999999" x14ac:dyDescent="0.3">
      <c r="A16" s="4"/>
      <c r="B16" s="8"/>
      <c r="C16" s="8"/>
      <c r="D16" s="8"/>
      <c r="E16" s="8"/>
      <c r="F16" s="8"/>
      <c r="G16" s="8"/>
      <c r="H16" s="8"/>
      <c r="I16" s="8"/>
      <c r="J16" s="3"/>
      <c r="K16" s="3"/>
      <c r="L16" s="3"/>
    </row>
    <row r="17" spans="1:12" ht="18" customHeight="1" x14ac:dyDescent="0.3">
      <c r="A17" s="244" t="s">
        <v>33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9"/>
      <c r="L17" s="29"/>
    </row>
    <row r="18" spans="1:12" ht="17.399999999999999" x14ac:dyDescent="0.3">
      <c r="A18" s="4"/>
      <c r="B18" s="8"/>
      <c r="C18" s="8"/>
      <c r="D18" s="8"/>
      <c r="E18" s="8"/>
      <c r="F18" s="8"/>
      <c r="G18" s="8"/>
      <c r="H18" s="3"/>
      <c r="I18" s="3"/>
      <c r="J18" s="3"/>
    </row>
    <row r="19" spans="1:12" ht="26.4" x14ac:dyDescent="0.3">
      <c r="A19" s="237" t="s">
        <v>115</v>
      </c>
      <c r="B19" s="238"/>
      <c r="C19" s="238"/>
      <c r="D19" s="238"/>
      <c r="E19" s="238"/>
      <c r="F19" s="38" t="s">
        <v>131</v>
      </c>
      <c r="G19" s="38" t="s">
        <v>132</v>
      </c>
      <c r="H19" s="38" t="s">
        <v>133</v>
      </c>
      <c r="I19" s="38" t="s">
        <v>123</v>
      </c>
      <c r="J19" s="38" t="s">
        <v>134</v>
      </c>
    </row>
    <row r="20" spans="1:12" ht="12" customHeight="1" x14ac:dyDescent="0.3">
      <c r="A20" s="239">
        <v>1</v>
      </c>
      <c r="B20" s="239"/>
      <c r="C20" s="239"/>
      <c r="D20" s="239"/>
      <c r="E20" s="239"/>
      <c r="F20" s="40">
        <v>2</v>
      </c>
      <c r="G20" s="40">
        <v>3</v>
      </c>
      <c r="H20" s="41">
        <v>4</v>
      </c>
      <c r="I20" s="41">
        <v>5</v>
      </c>
      <c r="J20" s="41">
        <v>6</v>
      </c>
    </row>
    <row r="21" spans="1:12" ht="15.75" customHeight="1" x14ac:dyDescent="0.3">
      <c r="A21" s="233" t="s">
        <v>38</v>
      </c>
      <c r="B21" s="245"/>
      <c r="C21" s="245"/>
      <c r="D21" s="245"/>
      <c r="E21" s="245"/>
      <c r="F21" s="35"/>
      <c r="G21" s="35"/>
      <c r="H21" s="22"/>
      <c r="I21" s="22"/>
      <c r="J21" s="22"/>
    </row>
    <row r="22" spans="1:12" x14ac:dyDescent="0.3">
      <c r="A22" s="233" t="s">
        <v>39</v>
      </c>
      <c r="B22" s="234"/>
      <c r="C22" s="234"/>
      <c r="D22" s="234"/>
      <c r="E22" s="234"/>
      <c r="F22" s="34"/>
      <c r="G22" s="34"/>
      <c r="H22" s="22"/>
      <c r="I22" s="22"/>
      <c r="J22" s="22"/>
    </row>
    <row r="23" spans="1:12" x14ac:dyDescent="0.3">
      <c r="A23" s="230" t="s">
        <v>40</v>
      </c>
      <c r="B23" s="231"/>
      <c r="C23" s="231"/>
      <c r="D23" s="231"/>
      <c r="E23" s="232"/>
      <c r="F23" s="33"/>
      <c r="G23" s="139"/>
      <c r="H23" s="21">
        <v>0</v>
      </c>
      <c r="I23" s="21">
        <v>0</v>
      </c>
      <c r="J23" s="21">
        <v>0</v>
      </c>
    </row>
    <row r="24" spans="1:12" x14ac:dyDescent="0.3">
      <c r="A24" s="242" t="s">
        <v>23</v>
      </c>
      <c r="B24" s="243"/>
      <c r="C24" s="243"/>
      <c r="D24" s="243"/>
      <c r="E24" s="243"/>
      <c r="F24" s="119">
        <v>47747.53</v>
      </c>
      <c r="G24" s="140">
        <v>71277</v>
      </c>
      <c r="H24" s="116">
        <v>87243</v>
      </c>
      <c r="I24" s="116">
        <v>27243</v>
      </c>
      <c r="J24" s="116">
        <v>27243</v>
      </c>
    </row>
    <row r="25" spans="1:12" x14ac:dyDescent="0.3">
      <c r="A25" s="242" t="s">
        <v>41</v>
      </c>
      <c r="B25" s="243"/>
      <c r="C25" s="243"/>
      <c r="D25" s="243"/>
      <c r="E25" s="243"/>
      <c r="F25" s="119">
        <v>-71277.25</v>
      </c>
      <c r="G25" s="140">
        <v>-87243</v>
      </c>
      <c r="H25" s="116">
        <v>-27243</v>
      </c>
      <c r="I25" s="116">
        <v>-27243</v>
      </c>
      <c r="J25" s="116">
        <v>-27243</v>
      </c>
    </row>
    <row r="26" spans="1:12" x14ac:dyDescent="0.3">
      <c r="A26" s="241" t="s">
        <v>3</v>
      </c>
      <c r="B26" s="231"/>
      <c r="C26" s="231"/>
      <c r="D26" s="231"/>
      <c r="E26" s="231"/>
      <c r="F26" s="120">
        <f>F24+F25</f>
        <v>-23529.72</v>
      </c>
      <c r="G26" s="120">
        <f>G24+G25</f>
        <v>-15966</v>
      </c>
      <c r="H26" s="120">
        <f>H24+H25</f>
        <v>60000</v>
      </c>
      <c r="I26" s="120">
        <f>I24+I25</f>
        <v>0</v>
      </c>
      <c r="J26" s="120">
        <f>J24+J25</f>
        <v>0</v>
      </c>
    </row>
    <row r="27" spans="1:12" x14ac:dyDescent="0.3">
      <c r="A27" s="241" t="s">
        <v>4</v>
      </c>
      <c r="B27" s="231"/>
      <c r="C27" s="231"/>
      <c r="D27" s="231"/>
      <c r="E27" s="231"/>
      <c r="F27" s="120">
        <f>F15+F26</f>
        <v>-2.6193447411060333E-10</v>
      </c>
      <c r="G27" s="120">
        <f t="shared" ref="G27:J27" si="4">G15+G26</f>
        <v>0</v>
      </c>
      <c r="H27" s="120">
        <f t="shared" si="4"/>
        <v>0</v>
      </c>
      <c r="I27" s="120">
        <f t="shared" si="4"/>
        <v>0</v>
      </c>
      <c r="J27" s="120">
        <f t="shared" si="4"/>
        <v>0</v>
      </c>
    </row>
    <row r="28" spans="1:12" ht="11.25" customHeight="1" x14ac:dyDescent="0.3">
      <c r="A28" s="16"/>
      <c r="B28" s="17"/>
      <c r="C28" s="17"/>
      <c r="D28" s="17"/>
      <c r="E28" s="17"/>
      <c r="F28" s="17"/>
      <c r="G28" s="17"/>
      <c r="H28" s="18"/>
      <c r="I28" s="18"/>
      <c r="J28" s="18"/>
      <c r="K28" s="18"/>
      <c r="L28" s="18"/>
    </row>
    <row r="29" spans="1:12" ht="1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2" ht="9" customHeight="1" x14ac:dyDescent="0.3"/>
    <row r="32" spans="1:12" x14ac:dyDescent="0.3">
      <c r="G32" s="118"/>
    </row>
    <row r="33" spans="7:7" x14ac:dyDescent="0.3">
      <c r="G33" s="117"/>
    </row>
    <row r="34" spans="7:7" x14ac:dyDescent="0.3">
      <c r="G34" s="117"/>
    </row>
  </sheetData>
  <mergeCells count="21">
    <mergeCell ref="D1:I1"/>
    <mergeCell ref="A20:E20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7"/>
  <sheetViews>
    <sheetView view="pageBreakPreview" zoomScale="60" zoomScaleNormal="100" workbookViewId="0">
      <selection activeCell="H14" sqref="H14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44.6640625" customWidth="1"/>
    <col min="4" max="8" width="19.44140625" customWidth="1"/>
    <col min="9" max="10" width="25.33203125" customWidth="1"/>
  </cols>
  <sheetData>
    <row r="1" spans="1:10" ht="17.399999999999999" x14ac:dyDescent="0.3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15.6" x14ac:dyDescent="0.3">
      <c r="A2" s="244" t="s">
        <v>18</v>
      </c>
      <c r="B2" s="244"/>
      <c r="C2" s="244"/>
      <c r="D2" s="244"/>
      <c r="E2" s="244"/>
      <c r="F2" s="244"/>
      <c r="G2" s="244"/>
      <c r="H2" s="244"/>
      <c r="I2" s="30"/>
      <c r="J2" s="30"/>
    </row>
    <row r="3" spans="1:10" ht="17.399999999999999" x14ac:dyDescent="0.3">
      <c r="A3" s="4"/>
      <c r="B3" s="4"/>
      <c r="C3" s="4"/>
      <c r="D3" s="4"/>
      <c r="E3" s="112"/>
      <c r="F3" s="112"/>
      <c r="G3" s="112"/>
      <c r="H3" s="112"/>
      <c r="I3" s="5"/>
      <c r="J3" s="5"/>
    </row>
    <row r="4" spans="1:10" ht="15.6" x14ac:dyDescent="0.3">
      <c r="A4" s="244" t="s">
        <v>5</v>
      </c>
      <c r="B4" s="244"/>
      <c r="C4" s="244"/>
      <c r="D4" s="244"/>
      <c r="E4" s="244"/>
      <c r="F4" s="244"/>
      <c r="G4" s="244"/>
      <c r="H4" s="244"/>
      <c r="I4" s="29"/>
      <c r="J4" s="29"/>
    </row>
    <row r="5" spans="1:10" ht="17.399999999999999" x14ac:dyDescent="0.3">
      <c r="A5" s="4"/>
      <c r="B5" s="4"/>
      <c r="C5" s="4"/>
      <c r="D5" s="4"/>
      <c r="E5" s="4"/>
      <c r="F5" s="4"/>
      <c r="G5" s="4"/>
      <c r="H5" s="4"/>
      <c r="I5" s="5"/>
      <c r="J5" s="5"/>
    </row>
    <row r="6" spans="1:10" ht="15.6" x14ac:dyDescent="0.3">
      <c r="A6" s="244" t="s">
        <v>42</v>
      </c>
      <c r="B6" s="244"/>
      <c r="C6" s="244"/>
      <c r="D6" s="244"/>
      <c r="E6" s="244"/>
      <c r="F6" s="244"/>
      <c r="G6" s="244"/>
      <c r="H6" s="244"/>
      <c r="I6" s="31"/>
      <c r="J6" s="31"/>
    </row>
    <row r="7" spans="1:10" ht="17.399999999999999" x14ac:dyDescent="0.3">
      <c r="A7" s="4"/>
      <c r="B7" s="4"/>
      <c r="C7" s="4"/>
      <c r="D7" s="4"/>
      <c r="E7" s="4"/>
      <c r="F7" s="4"/>
      <c r="G7" s="4"/>
      <c r="H7" s="4"/>
      <c r="I7" s="5"/>
      <c r="J7" s="5"/>
    </row>
    <row r="8" spans="1:10" ht="26.4" x14ac:dyDescent="0.3">
      <c r="A8" s="237" t="s">
        <v>115</v>
      </c>
      <c r="B8" s="247"/>
      <c r="C8" s="248"/>
      <c r="D8" s="38" t="s">
        <v>131</v>
      </c>
      <c r="E8" s="38" t="s">
        <v>132</v>
      </c>
      <c r="F8" s="38" t="s">
        <v>133</v>
      </c>
      <c r="G8" s="38" t="s">
        <v>123</v>
      </c>
      <c r="H8" s="38" t="s">
        <v>134</v>
      </c>
    </row>
    <row r="9" spans="1:10" s="42" customFormat="1" ht="10.199999999999999" x14ac:dyDescent="0.2">
      <c r="A9" s="249">
        <v>1</v>
      </c>
      <c r="B9" s="250"/>
      <c r="C9" s="251"/>
      <c r="D9" s="44">
        <v>2</v>
      </c>
      <c r="E9" s="44">
        <v>3</v>
      </c>
      <c r="F9" s="45">
        <v>4</v>
      </c>
      <c r="G9" s="45">
        <v>5</v>
      </c>
      <c r="H9" s="45">
        <v>6</v>
      </c>
    </row>
    <row r="10" spans="1:10" x14ac:dyDescent="0.3">
      <c r="A10" s="10"/>
      <c r="B10" s="10"/>
      <c r="C10" s="10" t="s">
        <v>44</v>
      </c>
      <c r="D10" s="109">
        <f>D11</f>
        <v>4085804.1399999997</v>
      </c>
      <c r="E10" s="226">
        <f t="shared" ref="E10:H10" si="0">E11</f>
        <v>4462507</v>
      </c>
      <c r="F10" s="226">
        <f t="shared" si="0"/>
        <v>4783098</v>
      </c>
      <c r="G10" s="226">
        <f t="shared" si="0"/>
        <v>4786488</v>
      </c>
      <c r="H10" s="226">
        <f t="shared" si="0"/>
        <v>4828188</v>
      </c>
    </row>
    <row r="11" spans="1:10" x14ac:dyDescent="0.3">
      <c r="A11" s="10">
        <v>6</v>
      </c>
      <c r="B11" s="10"/>
      <c r="C11" s="10" t="s">
        <v>6</v>
      </c>
      <c r="D11" s="109">
        <f>SUM(D12:D14)</f>
        <v>4085804.1399999997</v>
      </c>
      <c r="E11" s="226">
        <f>SUM(E12:E14)</f>
        <v>4462507</v>
      </c>
      <c r="F11" s="226">
        <f t="shared" ref="F11:H11" si="1">SUM(F12:F14)</f>
        <v>4783098</v>
      </c>
      <c r="G11" s="226">
        <f t="shared" si="1"/>
        <v>4786488</v>
      </c>
      <c r="H11" s="226">
        <f t="shared" si="1"/>
        <v>4828188</v>
      </c>
      <c r="I11" s="47"/>
    </row>
    <row r="12" spans="1:10" ht="26.4" x14ac:dyDescent="0.3">
      <c r="A12" s="13"/>
      <c r="B12" s="13">
        <v>63</v>
      </c>
      <c r="C12" s="13" t="s">
        <v>129</v>
      </c>
      <c r="D12" s="135">
        <v>1215370.33</v>
      </c>
      <c r="E12" s="227">
        <f>' Račun prihoda i rashoda-izvori'!C13</f>
        <v>1400</v>
      </c>
      <c r="F12" s="228">
        <f>'POSEBNI DIO'!E122+'POSEBNI DIO'!E138</f>
        <v>27806</v>
      </c>
      <c r="G12" s="228">
        <f>'POSEBNI DIO'!F122+'POSEBNI DIO'!F138</f>
        <v>27806</v>
      </c>
      <c r="H12" s="228">
        <f>'POSEBNI DIO'!G122+'POSEBNI DIO'!G138</f>
        <v>27806</v>
      </c>
    </row>
    <row r="13" spans="1:10" ht="26.4" x14ac:dyDescent="0.3">
      <c r="A13" s="13"/>
      <c r="B13" s="13">
        <v>66</v>
      </c>
      <c r="C13" s="13" t="s">
        <v>56</v>
      </c>
      <c r="D13" s="135">
        <v>237335.3</v>
      </c>
      <c r="E13" s="227">
        <f>' Račun prihoda i rashoda-izvori'!C11</f>
        <v>234569</v>
      </c>
      <c r="F13" s="228">
        <f>' Račun prihoda i rashoda-izvori'!D10</f>
        <v>27243</v>
      </c>
      <c r="G13" s="228">
        <f>' Račun prihoda i rashoda-izvori'!E10</f>
        <v>27243</v>
      </c>
      <c r="H13" s="228">
        <f>' Račun prihoda i rashoda-izvori'!F10</f>
        <v>27243</v>
      </c>
    </row>
    <row r="14" spans="1:10" x14ac:dyDescent="0.3">
      <c r="A14" s="10"/>
      <c r="B14" s="13">
        <v>67</v>
      </c>
      <c r="C14" s="13" t="s">
        <v>114</v>
      </c>
      <c r="D14" s="135">
        <v>2633098.5099999998</v>
      </c>
      <c r="E14" s="227">
        <f>' Račun prihoda i rashoda-izvori'!C8+' Račun prihoda i rashoda-izvori'!C9+' Račun prihoda i rashoda-izvori'!C17+' Račun prihoda i rashoda-izvori'!C18+' Račun prihoda i rashoda-izvori'!C22+' Račun prihoda i rashoda-izvori'!C16+' Račun prihoda i rashoda-izvori'!C19+' Račun prihoda i rashoda-izvori'!C20+' Račun prihoda i rashoda-izvori'!C21</f>
        <v>4226538</v>
      </c>
      <c r="F14" s="228">
        <f>' Račun prihoda i rashoda-izvori'!D7+' Račun prihoda i rashoda-izvori'!D12-F12</f>
        <v>4728049</v>
      </c>
      <c r="G14" s="228">
        <f>' Račun prihoda i rashoda-izvori'!E7+' Račun prihoda i rashoda-izvori'!E12-G12</f>
        <v>4731439</v>
      </c>
      <c r="H14" s="228">
        <f>' Račun prihoda i rashoda-izvori'!F7+' Račun prihoda i rashoda-izvori'!F12-H12</f>
        <v>4773139</v>
      </c>
    </row>
    <row r="15" spans="1:10" x14ac:dyDescent="0.3">
      <c r="E15" s="102"/>
    </row>
    <row r="16" spans="1:10" ht="25.5" customHeight="1" x14ac:dyDescent="0.3">
      <c r="A16" s="237" t="s">
        <v>115</v>
      </c>
      <c r="B16" s="247"/>
      <c r="C16" s="248"/>
      <c r="D16" s="38" t="s">
        <v>131</v>
      </c>
      <c r="E16" s="38" t="s">
        <v>132</v>
      </c>
      <c r="F16" s="38" t="s">
        <v>133</v>
      </c>
      <c r="G16" s="38" t="s">
        <v>123</v>
      </c>
      <c r="H16" s="38" t="s">
        <v>134</v>
      </c>
    </row>
    <row r="17" spans="1:8" s="42" customFormat="1" ht="10.199999999999999" x14ac:dyDescent="0.2">
      <c r="A17" s="249">
        <v>1</v>
      </c>
      <c r="B17" s="250"/>
      <c r="C17" s="251"/>
      <c r="D17" s="44">
        <v>2</v>
      </c>
      <c r="E17" s="44">
        <v>3</v>
      </c>
      <c r="F17" s="45">
        <v>4</v>
      </c>
      <c r="G17" s="45">
        <v>5</v>
      </c>
      <c r="H17" s="45">
        <v>6</v>
      </c>
    </row>
    <row r="18" spans="1:8" x14ac:dyDescent="0.3">
      <c r="A18" s="10"/>
      <c r="B18" s="10"/>
      <c r="C18" s="10" t="s">
        <v>45</v>
      </c>
      <c r="D18" s="109">
        <f>D19+D22</f>
        <v>4062274.42</v>
      </c>
      <c r="E18" s="226">
        <f>E19+E22</f>
        <v>4446541</v>
      </c>
      <c r="F18" s="226">
        <f>F19+F22</f>
        <v>4843098</v>
      </c>
      <c r="G18" s="226">
        <f>G19+G22</f>
        <v>4786488</v>
      </c>
      <c r="H18" s="226">
        <f>H19+H22</f>
        <v>4828188</v>
      </c>
    </row>
    <row r="19" spans="1:8" x14ac:dyDescent="0.3">
      <c r="A19" s="10">
        <v>3</v>
      </c>
      <c r="B19" s="10"/>
      <c r="C19" s="10" t="s">
        <v>7</v>
      </c>
      <c r="D19" s="109">
        <f>SUM(D20:D21)</f>
        <v>4030366.66</v>
      </c>
      <c r="E19" s="226">
        <f>SUM(E20:E21)</f>
        <v>4414541</v>
      </c>
      <c r="F19" s="226">
        <f>SUM(F20:F21)</f>
        <v>4800098</v>
      </c>
      <c r="G19" s="226">
        <f>SUM(G20:G21)</f>
        <v>4744988</v>
      </c>
      <c r="H19" s="226">
        <f>SUM(H20:H21)</f>
        <v>4788188</v>
      </c>
    </row>
    <row r="20" spans="1:8" x14ac:dyDescent="0.3">
      <c r="A20" s="10"/>
      <c r="B20" s="13">
        <v>31</v>
      </c>
      <c r="C20" s="13" t="s">
        <v>8</v>
      </c>
      <c r="D20" s="135">
        <v>3093111.91</v>
      </c>
      <c r="E20" s="227">
        <f>'POSEBNI DIO'!D26+'POSEBNI DIO'!D53+'POSEBNI DIO'!D59+'POSEBNI DIO'!D66+'POSEBNI DIO'!D72+'POSEBNI DIO'!D92+'POSEBNI DIO'!D96+'POSEBNI DIO'!D144+'POSEBNI DIO'!D151+'POSEBNI DIO'!D157+'POSEBNI DIO'!D164+'POSEBNI DIO'!D169+'POSEBNI DIO'!D179+'POSEBNI DIO'!D184+'POSEBNI DIO'!D197+'POSEBNI DIO'!D202+'POSEBNI DIO'!D79+'POSEBNI DIO'!D85</f>
        <v>3368984</v>
      </c>
      <c r="F20" s="9">
        <f>'POSEBNI DIO'!E26+'POSEBNI DIO'!E92+'POSEBNI DIO'!E96+'POSEBNI DIO'!E144+'POSEBNI DIO'!E151+'POSEBNI DIO'!E157+'POSEBNI DIO'!E164+'POSEBNI DIO'!E169+'POSEBNI DIO'!E184+'POSEBNI DIO'!E179+'POSEBNI DIO'!E53+'POSEBNI DIO'!E59+'POSEBNI DIO'!E66+'POSEBNI DIO'!E72+'POSEBNI DIO'!E79+'POSEBNI DIO'!E85+'POSEBNI DIO'!E197+'POSEBNI DIO'!E207+'POSEBNI DIO'!E212+'POSEBNI DIO'!E218</f>
        <v>3706673</v>
      </c>
      <c r="G20" s="9">
        <f>'POSEBNI DIO'!F26+'POSEBNI DIO'!F92+'POSEBNI DIO'!F96+'POSEBNI DIO'!F144+'POSEBNI DIO'!F151+'POSEBNI DIO'!F157+'POSEBNI DIO'!F164+'POSEBNI DIO'!F169+'POSEBNI DIO'!F184+'POSEBNI DIO'!F179+'POSEBNI DIO'!F53+'POSEBNI DIO'!F59+'POSEBNI DIO'!F66+'POSEBNI DIO'!F72+'POSEBNI DIO'!F79+'POSEBNI DIO'!F85+'POSEBNI DIO'!F197+'POSEBNI DIO'!F207+'POSEBNI DIO'!F212+'POSEBNI DIO'!F218</f>
        <v>3752543</v>
      </c>
      <c r="H20" s="9">
        <f>'POSEBNI DIO'!G26+'POSEBNI DIO'!G92+'POSEBNI DIO'!G96+'POSEBNI DIO'!G144+'POSEBNI DIO'!G151+'POSEBNI DIO'!G157+'POSEBNI DIO'!G164+'POSEBNI DIO'!G169+'POSEBNI DIO'!G184+'POSEBNI DIO'!G179+'POSEBNI DIO'!G53+'POSEBNI DIO'!G59+'POSEBNI DIO'!G66+'POSEBNI DIO'!G72+'POSEBNI DIO'!G79+'POSEBNI DIO'!G85+'POSEBNI DIO'!G197+'POSEBNI DIO'!G207+'POSEBNI DIO'!G212+'POSEBNI DIO'!G218</f>
        <v>3783943</v>
      </c>
    </row>
    <row r="21" spans="1:8" x14ac:dyDescent="0.3">
      <c r="A21" s="11"/>
      <c r="B21" s="11">
        <v>32</v>
      </c>
      <c r="C21" s="11" t="s">
        <v>19</v>
      </c>
      <c r="D21" s="137">
        <v>937254.75</v>
      </c>
      <c r="E21" s="229">
        <f>'POSEBNI DIO'!D27+'POSEBNI DIO'!D33+'POSEBNI DIO'!D42+'POSEBNI DIO'!D54+'POSEBNI DIO'!D60+'POSEBNI DIO'!D67+'POSEBNI DIO'!D73+'POSEBNI DIO'!D80+'POSEBNI DIO'!D86+'POSEBNI DIO'!D93+'POSEBNI DIO'!D97+'POSEBNI DIO'!D101+'POSEBNI DIO'!D104+'POSEBNI DIO'!D108+'POSEBNI DIO'!D113+'POSEBNI DIO'!D130+'POSEBNI DIO'!D133+'POSEBNI DIO'!D145+'POSEBNI DIO'!D152+'POSEBNI DIO'!D158+'POSEBNI DIO'!D165+'POSEBNI DIO'!D180+'POSEBNI DIO'!D185+'POSEBNI DIO'!D189+'POSEBNI DIO'!D198+'POSEBNI DIO'!D203</f>
        <v>1045557</v>
      </c>
      <c r="F21" s="9">
        <f>'POSEBNI DIO'!E27+'POSEBNI DIO'!E33+'POSEBNI DIO'!E93+'POSEBNI DIO'!E97+'POSEBNI DIO'!E101+'POSEBNI DIO'!E104+'POSEBNI DIO'!E108+'POSEBNI DIO'!E113+'POSEBNI DIO'!E130+'POSEBNI DIO'!E133+'POSEBNI DIO'!E145+'POSEBNI DIO'!E152+'POSEBNI DIO'!E158+'POSEBNI DIO'!E165+'POSEBNI DIO'!E180+'POSEBNI DIO'!E189+'POSEBNI DIO'!E185+'POSEBNI DIO'!E54+'POSEBNI DIO'!E60+'POSEBNI DIO'!E67+'POSEBNI DIO'!E73+'POSEBNI DIO'!E80+'POSEBNI DIO'!E86+'POSEBNI DIO'!E119+'POSEBNI DIO'!E124+'POSEBNI DIO'!E137+'POSEBNI DIO'!E140+'POSEBNI DIO'!E193+'POSEBNI DIO'!E198+'POSEBNI DIO'!E208+'POSEBNI DIO'!E213+'POSEBNI DIO'!E219</f>
        <v>1093425</v>
      </c>
      <c r="G21" s="9">
        <f>'POSEBNI DIO'!F27+'POSEBNI DIO'!F33+'POSEBNI DIO'!F93+'POSEBNI DIO'!F97+'POSEBNI DIO'!F101+'POSEBNI DIO'!F104+'POSEBNI DIO'!F108+'POSEBNI DIO'!F113+'POSEBNI DIO'!F130+'POSEBNI DIO'!F133+'POSEBNI DIO'!F145+'POSEBNI DIO'!F152+'POSEBNI DIO'!F158+'POSEBNI DIO'!F165+'POSEBNI DIO'!F180+'POSEBNI DIO'!F189+'POSEBNI DIO'!F185+'POSEBNI DIO'!F54+'POSEBNI DIO'!F60+'POSEBNI DIO'!F67+'POSEBNI DIO'!F73+'POSEBNI DIO'!F80+'POSEBNI DIO'!F86+'POSEBNI DIO'!F119+'POSEBNI DIO'!F124+'POSEBNI DIO'!F137+'POSEBNI DIO'!F140+'POSEBNI DIO'!F185+'POSEBNI DIO'!F193+'POSEBNI DIO'!F198+'POSEBNI DIO'!F208+'POSEBNI DIO'!F213+'POSEBNI DIO'!F219</f>
        <v>992445</v>
      </c>
      <c r="H21" s="9">
        <f>'POSEBNI DIO'!G27+'POSEBNI DIO'!G33+'POSEBNI DIO'!G93+'POSEBNI DIO'!G97+'POSEBNI DIO'!G101+'POSEBNI DIO'!G104+'POSEBNI DIO'!G108+'POSEBNI DIO'!G113+'POSEBNI DIO'!G130+'POSEBNI DIO'!G133+'POSEBNI DIO'!G145+'POSEBNI DIO'!G152+'POSEBNI DIO'!G158+'POSEBNI DIO'!G165+'POSEBNI DIO'!G180+'POSEBNI DIO'!G189+'POSEBNI DIO'!G185+'POSEBNI DIO'!G54+'POSEBNI DIO'!G60+'POSEBNI DIO'!G67+'POSEBNI DIO'!G73+'POSEBNI DIO'!G80+'POSEBNI DIO'!G86+'POSEBNI DIO'!G119+'POSEBNI DIO'!G124+'POSEBNI DIO'!G137+'POSEBNI DIO'!G140+'POSEBNI DIO'!G185+'POSEBNI DIO'!G193+'POSEBNI DIO'!G198+'POSEBNI DIO'!G208+'POSEBNI DIO'!G213+'POSEBNI DIO'!G219</f>
        <v>1004245</v>
      </c>
    </row>
    <row r="22" spans="1:8" x14ac:dyDescent="0.3">
      <c r="A22" s="12">
        <v>4</v>
      </c>
      <c r="B22" s="12"/>
      <c r="C22" s="19" t="s">
        <v>9</v>
      </c>
      <c r="D22" s="109">
        <f>SUM(D23:D24)</f>
        <v>31907.759999999998</v>
      </c>
      <c r="E22" s="226">
        <f t="shared" ref="E22:H22" si="2">SUM(E23:E24)</f>
        <v>32000</v>
      </c>
      <c r="F22" s="226">
        <f t="shared" si="2"/>
        <v>43000</v>
      </c>
      <c r="G22" s="226">
        <f t="shared" si="2"/>
        <v>41500</v>
      </c>
      <c r="H22" s="226">
        <f t="shared" si="2"/>
        <v>40000</v>
      </c>
    </row>
    <row r="23" spans="1:8" ht="18.75" customHeight="1" x14ac:dyDescent="0.3">
      <c r="A23" s="13"/>
      <c r="B23" s="13">
        <v>41</v>
      </c>
      <c r="C23" s="20" t="s">
        <v>10</v>
      </c>
      <c r="D23" s="135"/>
      <c r="E23" s="227"/>
      <c r="F23" s="9">
        <f>'POSEBNI DIO'!E37</f>
        <v>0</v>
      </c>
      <c r="G23" s="9">
        <f>'POSEBNI DIO'!F37</f>
        <v>0</v>
      </c>
      <c r="H23" s="9">
        <f>'POSEBNI DIO'!G37</f>
        <v>0</v>
      </c>
    </row>
    <row r="24" spans="1:8" x14ac:dyDescent="0.3">
      <c r="A24" s="13"/>
      <c r="B24" s="13">
        <v>42</v>
      </c>
      <c r="C24" s="20" t="s">
        <v>55</v>
      </c>
      <c r="D24" s="137">
        <v>31907.759999999998</v>
      </c>
      <c r="E24" s="229">
        <f>'POSEBNI DIO'!D160+'POSEBNI DIO'!D154+'POSEBNI DIO'!D115+'POSEBNI DIO'!D110+'POSEBNI DIO'!D88+'POSEBNI DIO'!D82+'POSEBNI DIO'!D38+'POSEBNI DIO'!D28</f>
        <v>32000</v>
      </c>
      <c r="F24" s="9">
        <f>'POSEBNI DIO'!E29+'POSEBNI DIO'!E38+'POSEBNI DIO'!E110+'POSEBNI DIO'!E115+'POSEBNI DIO'!E147+'POSEBNI DIO'!E154+'POSEBNI DIO'!E160+'POSEBNI DIO'!E56+'POSEBNI DIO'!E62+'POSEBNI DIO'!E69+'POSEBNI DIO'!E75+'POSEBNI DIO'!E82+'POSEBNI DIO'!E88+'POSEBNI DIO'!E121+'POSEBNI DIO'!E126+'POSEBNI DIO'!E215+'POSEBNI DIO'!E221</f>
        <v>43000</v>
      </c>
      <c r="G24" s="9">
        <f>'POSEBNI DIO'!F29+'POSEBNI DIO'!F38+'POSEBNI DIO'!F110+'POSEBNI DIO'!F115+'POSEBNI DIO'!F147+'POSEBNI DIO'!F154+'POSEBNI DIO'!F160+'POSEBNI DIO'!F56+'POSEBNI DIO'!F62+'POSEBNI DIO'!F69+'POSEBNI DIO'!F75+'POSEBNI DIO'!F82+'POSEBNI DIO'!F88+'POSEBNI DIO'!F121+'POSEBNI DIO'!F126+'POSEBNI DIO'!F215+'POSEBNI DIO'!F221</f>
        <v>41500</v>
      </c>
      <c r="H24" s="9">
        <f>'POSEBNI DIO'!G29+'POSEBNI DIO'!G38+'POSEBNI DIO'!G110+'POSEBNI DIO'!G115+'POSEBNI DIO'!G147+'POSEBNI DIO'!G154+'POSEBNI DIO'!G160+'POSEBNI DIO'!G56+'POSEBNI DIO'!G62+'POSEBNI DIO'!G69+'POSEBNI DIO'!G75+'POSEBNI DIO'!G82+'POSEBNI DIO'!G88+'POSEBNI DIO'!G121+'POSEBNI DIO'!G126+'POSEBNI DIO'!G215+'POSEBNI DIO'!G221</f>
        <v>40000</v>
      </c>
    </row>
    <row r="25" spans="1:8" x14ac:dyDescent="0.3">
      <c r="D25" s="102"/>
      <c r="E25" s="102"/>
    </row>
    <row r="26" spans="1:8" x14ac:dyDescent="0.3">
      <c r="D26" s="89">
        <f>D10-D18</f>
        <v>23529.719999999739</v>
      </c>
      <c r="E26" s="89">
        <f t="shared" ref="E26:H26" si="3">E10-E18</f>
        <v>15966</v>
      </c>
      <c r="F26" s="89">
        <f t="shared" si="3"/>
        <v>-60000</v>
      </c>
      <c r="G26" s="89">
        <f t="shared" si="3"/>
        <v>0</v>
      </c>
      <c r="H26" s="89">
        <f t="shared" si="3"/>
        <v>0</v>
      </c>
    </row>
    <row r="27" spans="1:8" x14ac:dyDescent="0.3">
      <c r="D27" s="89"/>
      <c r="E27" s="89"/>
    </row>
  </sheetData>
  <mergeCells count="7">
    <mergeCell ref="A16:C16"/>
    <mergeCell ref="A9:C9"/>
    <mergeCell ref="A17:C17"/>
    <mergeCell ref="A2:H2"/>
    <mergeCell ref="A4:H4"/>
    <mergeCell ref="A6:H6"/>
    <mergeCell ref="A8:C8"/>
  </mergeCells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1"/>
  <sheetViews>
    <sheetView view="pageBreakPreview" zoomScale="60" zoomScaleNormal="100" workbookViewId="0">
      <selection activeCell="E34" sqref="E34"/>
    </sheetView>
  </sheetViews>
  <sheetFormatPr defaultRowHeight="14.4" x14ac:dyDescent="0.3"/>
  <cols>
    <col min="1" max="1" width="44.6640625" customWidth="1"/>
    <col min="2" max="2" width="19.44140625" customWidth="1"/>
    <col min="3" max="6" width="19.44140625" style="102" customWidth="1"/>
    <col min="7" max="8" width="25.33203125" customWidth="1"/>
  </cols>
  <sheetData>
    <row r="1" spans="1:8" ht="17.399999999999999" x14ac:dyDescent="0.3">
      <c r="A1" s="4"/>
      <c r="B1" s="112"/>
      <c r="C1" s="112"/>
      <c r="D1" s="112"/>
      <c r="E1" s="112"/>
      <c r="F1" s="112"/>
      <c r="G1" s="4"/>
      <c r="H1" s="4"/>
    </row>
    <row r="2" spans="1:8" ht="15.75" customHeight="1" x14ac:dyDescent="0.3">
      <c r="A2" s="244" t="s">
        <v>43</v>
      </c>
      <c r="B2" s="244"/>
      <c r="C2" s="244"/>
      <c r="D2" s="244"/>
      <c r="E2" s="244"/>
      <c r="F2" s="244"/>
      <c r="G2" s="31"/>
      <c r="H2" s="31"/>
    </row>
    <row r="3" spans="1:8" ht="17.399999999999999" x14ac:dyDescent="0.3">
      <c r="A3" s="4"/>
      <c r="B3" s="4"/>
      <c r="C3" s="112"/>
      <c r="D3" s="112"/>
      <c r="E3" s="112"/>
      <c r="F3" s="112"/>
      <c r="G3" s="5"/>
      <c r="H3" s="5"/>
    </row>
    <row r="4" spans="1:8" ht="25.5" customHeight="1" x14ac:dyDescent="0.3">
      <c r="A4" s="104" t="s">
        <v>115</v>
      </c>
      <c r="B4" s="92" t="s">
        <v>131</v>
      </c>
      <c r="C4" s="92" t="s">
        <v>132</v>
      </c>
      <c r="D4" s="91" t="s">
        <v>133</v>
      </c>
      <c r="E4" s="91" t="s">
        <v>123</v>
      </c>
      <c r="F4" s="91" t="s">
        <v>134</v>
      </c>
    </row>
    <row r="5" spans="1:8" s="42" customFormat="1" ht="11.4" x14ac:dyDescent="0.2">
      <c r="A5" s="94">
        <v>1</v>
      </c>
      <c r="B5" s="93">
        <v>2</v>
      </c>
      <c r="C5" s="93">
        <v>3</v>
      </c>
      <c r="D5" s="103">
        <v>4</v>
      </c>
      <c r="E5" s="103">
        <v>5</v>
      </c>
      <c r="F5" s="103">
        <v>6</v>
      </c>
    </row>
    <row r="6" spans="1:8" x14ac:dyDescent="0.3">
      <c r="A6" s="95" t="s">
        <v>44</v>
      </c>
      <c r="B6" s="108">
        <f>B7+B10+B12</f>
        <v>4085804.1399999997</v>
      </c>
      <c r="C6" s="222">
        <f>C7+C10+C12</f>
        <v>4462507</v>
      </c>
      <c r="D6" s="222">
        <f t="shared" ref="D6:F6" si="0">D7+D10+D12</f>
        <v>4783098</v>
      </c>
      <c r="E6" s="222">
        <f t="shared" si="0"/>
        <v>4786488</v>
      </c>
      <c r="F6" s="222">
        <f t="shared" si="0"/>
        <v>4828188</v>
      </c>
    </row>
    <row r="7" spans="1:8" x14ac:dyDescent="0.3">
      <c r="A7" s="95" t="s">
        <v>24</v>
      </c>
      <c r="B7" s="108">
        <f>B8+B9</f>
        <v>2604712.19</v>
      </c>
      <c r="C7" s="222">
        <f>C8+C9</f>
        <v>2873682</v>
      </c>
      <c r="D7" s="222">
        <f>D8+D9</f>
        <v>3296643</v>
      </c>
      <c r="E7" s="222">
        <f>E8+E9</f>
        <v>3318769</v>
      </c>
      <c r="F7" s="222">
        <f>F8+F9</f>
        <v>3355594</v>
      </c>
      <c r="G7" s="127"/>
    </row>
    <row r="8" spans="1:8" x14ac:dyDescent="0.3">
      <c r="A8" s="96" t="s">
        <v>25</v>
      </c>
      <c r="B8" s="216">
        <v>2393305.92</v>
      </c>
      <c r="C8" s="223">
        <v>2646013</v>
      </c>
      <c r="D8" s="223">
        <f>'POSEBNI DIO'!E6</f>
        <v>3042625</v>
      </c>
      <c r="E8" s="223">
        <f>'POSEBNI DIO'!F6</f>
        <v>3061625</v>
      </c>
      <c r="F8" s="223">
        <f>'POSEBNI DIO'!G6</f>
        <v>3097625</v>
      </c>
    </row>
    <row r="9" spans="1:8" x14ac:dyDescent="0.3">
      <c r="A9" s="96" t="s">
        <v>112</v>
      </c>
      <c r="B9" s="216">
        <v>211406.27</v>
      </c>
      <c r="C9" s="223">
        <v>227669</v>
      </c>
      <c r="D9" s="223">
        <f>'POSEBNI DIO'!E7</f>
        <v>254018</v>
      </c>
      <c r="E9" s="223">
        <f>'POSEBNI DIO'!F7</f>
        <v>257144</v>
      </c>
      <c r="F9" s="223">
        <f>'POSEBNI DIO'!G7</f>
        <v>257969</v>
      </c>
    </row>
    <row r="10" spans="1:8" x14ac:dyDescent="0.3">
      <c r="A10" s="95" t="s">
        <v>30</v>
      </c>
      <c r="B10" s="108">
        <f>B11</f>
        <v>237335.3</v>
      </c>
      <c r="C10" s="222">
        <f>C11</f>
        <v>234569</v>
      </c>
      <c r="D10" s="222">
        <f t="shared" ref="D10:F10" si="1">D11</f>
        <v>27243</v>
      </c>
      <c r="E10" s="222">
        <f t="shared" si="1"/>
        <v>27243</v>
      </c>
      <c r="F10" s="222">
        <f t="shared" si="1"/>
        <v>27243</v>
      </c>
    </row>
    <row r="11" spans="1:8" x14ac:dyDescent="0.3">
      <c r="A11" s="97" t="s">
        <v>31</v>
      </c>
      <c r="B11" s="217">
        <v>237335.3</v>
      </c>
      <c r="C11" s="224">
        <v>234569</v>
      </c>
      <c r="D11" s="223">
        <v>27243</v>
      </c>
      <c r="E11" s="223">
        <f>'POSEBNI DIO'!F8</f>
        <v>27243</v>
      </c>
      <c r="F11" s="223">
        <f>'POSEBNI DIO'!G8</f>
        <v>27243</v>
      </c>
    </row>
    <row r="12" spans="1:8" x14ac:dyDescent="0.3">
      <c r="A12" s="95" t="s">
        <v>53</v>
      </c>
      <c r="B12" s="108">
        <f>SUM(B13:B22)</f>
        <v>1243756.6499999999</v>
      </c>
      <c r="C12" s="222">
        <f t="shared" ref="C12:F12" si="2">SUM(C13:C22)</f>
        <v>1354256</v>
      </c>
      <c r="D12" s="222">
        <f t="shared" si="2"/>
        <v>1459212</v>
      </c>
      <c r="E12" s="222">
        <f t="shared" si="2"/>
        <v>1440476</v>
      </c>
      <c r="F12" s="222">
        <f t="shared" si="2"/>
        <v>1445351</v>
      </c>
    </row>
    <row r="13" spans="1:8" x14ac:dyDescent="0.3">
      <c r="A13" s="97" t="s">
        <v>54</v>
      </c>
      <c r="B13" s="216">
        <v>647.54</v>
      </c>
      <c r="C13" s="223">
        <v>1400</v>
      </c>
      <c r="D13" s="223"/>
      <c r="E13" s="223"/>
      <c r="F13" s="223"/>
    </row>
    <row r="14" spans="1:8" x14ac:dyDescent="0.3">
      <c r="A14" s="97" t="s">
        <v>143</v>
      </c>
      <c r="B14" s="138"/>
      <c r="C14" s="223"/>
      <c r="D14" s="223">
        <f>'POSEBNI DIO'!E190</f>
        <v>8000</v>
      </c>
      <c r="E14" s="223">
        <f>'POSEBNI DIO'!F190</f>
        <v>8000</v>
      </c>
      <c r="F14" s="223">
        <f>'POSEBNI DIO'!G190</f>
        <v>8000</v>
      </c>
    </row>
    <row r="15" spans="1:8" ht="22.8" x14ac:dyDescent="0.3">
      <c r="A15" s="97" t="s">
        <v>144</v>
      </c>
      <c r="B15" s="138"/>
      <c r="C15" s="223"/>
      <c r="D15" s="223">
        <f>'POSEBNI DIO'!E204</f>
        <v>90000</v>
      </c>
      <c r="E15" s="223">
        <f>'POSEBNI DIO'!F204</f>
        <v>91400</v>
      </c>
      <c r="F15" s="223">
        <f>'POSEBNI DIO'!G204</f>
        <v>92000</v>
      </c>
    </row>
    <row r="16" spans="1:8" x14ac:dyDescent="0.3">
      <c r="A16" s="97" t="s">
        <v>145</v>
      </c>
      <c r="B16" s="216">
        <f>'POSEBNI DIO'!C189</f>
        <v>3270</v>
      </c>
      <c r="C16" s="225">
        <f>'POSEBNI DIO'!D189</f>
        <v>8000</v>
      </c>
      <c r="D16" s="225"/>
      <c r="E16" s="225"/>
      <c r="F16" s="225"/>
    </row>
    <row r="17" spans="1:10" x14ac:dyDescent="0.3">
      <c r="A17" s="97" t="s">
        <v>146</v>
      </c>
      <c r="B17" s="216">
        <f>'POSEBNI DIO'!C111+'POSEBNI DIO'!C131</f>
        <v>25116.32</v>
      </c>
      <c r="C17" s="225">
        <f>'POSEBNI DIO'!D111+'POSEBNI DIO'!D131</f>
        <v>26456</v>
      </c>
      <c r="D17" s="225"/>
      <c r="E17" s="225"/>
      <c r="F17" s="225"/>
    </row>
    <row r="18" spans="1:10" x14ac:dyDescent="0.3">
      <c r="A18" s="97" t="s">
        <v>147</v>
      </c>
      <c r="B18" s="216">
        <f>'POSEBNI DIO'!C14</f>
        <v>280552.60000000003</v>
      </c>
      <c r="C18" s="225">
        <f>'POSEBNI DIO'!D14</f>
        <v>281095</v>
      </c>
      <c r="D18" s="225">
        <f>'POSEBNI DIO'!E14</f>
        <v>293760</v>
      </c>
      <c r="E18" s="225">
        <f>'POSEBNI DIO'!F14</f>
        <v>293590</v>
      </c>
      <c r="F18" s="225">
        <f>'POSEBNI DIO'!G14</f>
        <v>292910</v>
      </c>
    </row>
    <row r="19" spans="1:10" x14ac:dyDescent="0.3">
      <c r="A19" s="97" t="s">
        <v>148</v>
      </c>
      <c r="B19" s="216">
        <f>'POSEBNI DIO'!C15</f>
        <v>517395.13999999996</v>
      </c>
      <c r="C19" s="225">
        <f>'POSEBNI DIO'!D15</f>
        <v>565420</v>
      </c>
      <c r="D19" s="225">
        <f>'POSEBNI DIO'!E15</f>
        <v>621061</v>
      </c>
      <c r="E19" s="225">
        <f>'POSEBNI DIO'!F15</f>
        <v>623526</v>
      </c>
      <c r="F19" s="225">
        <f>'POSEBNI DIO'!G15</f>
        <v>626671</v>
      </c>
    </row>
    <row r="20" spans="1:10" x14ac:dyDescent="0.3">
      <c r="A20" s="97" t="s">
        <v>149</v>
      </c>
      <c r="B20" s="216">
        <f>'POSEBNI DIO'!C16</f>
        <v>144930.04</v>
      </c>
      <c r="C20" s="225">
        <f>'POSEBNI DIO'!D16</f>
        <v>161350</v>
      </c>
      <c r="D20" s="225">
        <f>'POSEBNI DIO'!E16</f>
        <v>165291</v>
      </c>
      <c r="E20" s="225">
        <f>'POSEBNI DIO'!F16</f>
        <v>171640</v>
      </c>
      <c r="F20" s="225">
        <f>'POSEBNI DIO'!G16</f>
        <v>172550</v>
      </c>
    </row>
    <row r="21" spans="1:10" x14ac:dyDescent="0.3">
      <c r="A21" s="97" t="s">
        <v>152</v>
      </c>
      <c r="B21" s="216">
        <f>'POSEBNI DIO'!C17</f>
        <v>51111.37</v>
      </c>
      <c r="C21" s="225">
        <f>'POSEBNI DIO'!D17</f>
        <v>70790</v>
      </c>
      <c r="D21" s="225">
        <f>'POSEBNI DIO'!E17</f>
        <v>0</v>
      </c>
      <c r="E21" s="225">
        <f>'POSEBNI DIO'!F17</f>
        <v>0</v>
      </c>
      <c r="F21" s="225">
        <f>'POSEBNI DIO'!G17</f>
        <v>0</v>
      </c>
    </row>
    <row r="22" spans="1:10" x14ac:dyDescent="0.3">
      <c r="A22" s="97" t="s">
        <v>153</v>
      </c>
      <c r="B22" s="216">
        <f>'POSEBNI DIO'!C18</f>
        <v>220733.63999999998</v>
      </c>
      <c r="C22" s="225">
        <f>'POSEBNI DIO'!D18</f>
        <v>239745</v>
      </c>
      <c r="D22" s="225">
        <f>'POSEBNI DIO'!E18</f>
        <v>281100</v>
      </c>
      <c r="E22" s="225">
        <f>'POSEBNI DIO'!F18</f>
        <v>252320</v>
      </c>
      <c r="F22" s="225">
        <f>'POSEBNI DIO'!G18</f>
        <v>253220</v>
      </c>
    </row>
    <row r="23" spans="1:10" x14ac:dyDescent="0.3">
      <c r="A23" s="95" t="s">
        <v>45</v>
      </c>
      <c r="B23" s="108">
        <f>B24+B27+B29</f>
        <v>4062274.42</v>
      </c>
      <c r="C23" s="222">
        <f t="shared" ref="C23:F23" si="3">C24+C27+C29</f>
        <v>4446541</v>
      </c>
      <c r="D23" s="222">
        <f t="shared" si="3"/>
        <v>4843098</v>
      </c>
      <c r="E23" s="222">
        <f t="shared" si="3"/>
        <v>4786488</v>
      </c>
      <c r="F23" s="222">
        <f t="shared" si="3"/>
        <v>4828188</v>
      </c>
      <c r="G23" s="127"/>
    </row>
    <row r="24" spans="1:10" x14ac:dyDescent="0.3">
      <c r="A24" s="95" t="s">
        <v>24</v>
      </c>
      <c r="B24" s="108">
        <f>B25+B26</f>
        <v>2604712.19</v>
      </c>
      <c r="C24" s="222">
        <f t="shared" ref="C24:F24" si="4">C25+C26</f>
        <v>2873682</v>
      </c>
      <c r="D24" s="222">
        <f t="shared" si="4"/>
        <v>3296643</v>
      </c>
      <c r="E24" s="222">
        <f t="shared" si="4"/>
        <v>3318769</v>
      </c>
      <c r="F24" s="222">
        <f t="shared" si="4"/>
        <v>3355594</v>
      </c>
      <c r="G24" s="127"/>
    </row>
    <row r="25" spans="1:10" x14ac:dyDescent="0.3">
      <c r="A25" s="96" t="s">
        <v>25</v>
      </c>
      <c r="B25" s="218">
        <v>2393305.92</v>
      </c>
      <c r="C25" s="223">
        <f>'POSEBNI DIO'!D6</f>
        <v>2646013</v>
      </c>
      <c r="D25" s="223">
        <f>'POSEBNI DIO'!E6</f>
        <v>3042625</v>
      </c>
      <c r="E25" s="223">
        <f>'POSEBNI DIO'!F6</f>
        <v>3061625</v>
      </c>
      <c r="F25" s="223">
        <f>'POSEBNI DIO'!G6</f>
        <v>3097625</v>
      </c>
    </row>
    <row r="26" spans="1:10" x14ac:dyDescent="0.3">
      <c r="A26" s="98" t="s">
        <v>26</v>
      </c>
      <c r="B26" s="219">
        <v>211406.27</v>
      </c>
      <c r="C26" s="223">
        <f>'POSEBNI DIO'!D7</f>
        <v>227669</v>
      </c>
      <c r="D26" s="223">
        <f>'POSEBNI DIO'!E7</f>
        <v>254018</v>
      </c>
      <c r="E26" s="223">
        <f>'POSEBNI DIO'!F7</f>
        <v>257144</v>
      </c>
      <c r="F26" s="223">
        <f>'POSEBNI DIO'!G7</f>
        <v>257969</v>
      </c>
    </row>
    <row r="27" spans="1:10" x14ac:dyDescent="0.3">
      <c r="A27" s="95" t="s">
        <v>30</v>
      </c>
      <c r="B27" s="108">
        <f>B28</f>
        <v>213805.58</v>
      </c>
      <c r="C27" s="222">
        <f t="shared" ref="C27:F27" si="5">C28</f>
        <v>218603</v>
      </c>
      <c r="D27" s="222">
        <f t="shared" si="5"/>
        <v>87243</v>
      </c>
      <c r="E27" s="222">
        <f t="shared" si="5"/>
        <v>27243</v>
      </c>
      <c r="F27" s="222">
        <f t="shared" si="5"/>
        <v>27243</v>
      </c>
    </row>
    <row r="28" spans="1:10" x14ac:dyDescent="0.3">
      <c r="A28" s="97" t="s">
        <v>31</v>
      </c>
      <c r="B28" s="220">
        <v>213805.58</v>
      </c>
      <c r="C28" s="223">
        <f>'POSEBNI DIO'!D8</f>
        <v>218603</v>
      </c>
      <c r="D28" s="223">
        <f>'POSEBNI DIO'!E8</f>
        <v>87243</v>
      </c>
      <c r="E28" s="223">
        <f>'POSEBNI DIO'!F8</f>
        <v>27243</v>
      </c>
      <c r="F28" s="223">
        <f>'POSEBNI DIO'!G8</f>
        <v>27243</v>
      </c>
    </row>
    <row r="29" spans="1:10" x14ac:dyDescent="0.3">
      <c r="A29" s="95" t="s">
        <v>53</v>
      </c>
      <c r="B29" s="108">
        <f>B30+B34+B35+B39+B33+B36+B37+B38</f>
        <v>1243756.6500000001</v>
      </c>
      <c r="C29" s="222">
        <f>C30+C34+C35+C39+C33+C36+C37+C38</f>
        <v>1354256</v>
      </c>
      <c r="D29" s="222">
        <f>D30+D34+D35+D39+D33+D36+D37+D38+D31+D32</f>
        <v>1459212</v>
      </c>
      <c r="E29" s="222">
        <f t="shared" ref="E29:F29" si="6">E30+E34+E35+E39+E33+E36+E37+E38+E31+E32</f>
        <v>1440476</v>
      </c>
      <c r="F29" s="222">
        <f t="shared" si="6"/>
        <v>1445351</v>
      </c>
      <c r="G29" s="127"/>
      <c r="H29" s="127"/>
      <c r="I29" s="127"/>
      <c r="J29" s="127"/>
    </row>
    <row r="30" spans="1:10" x14ac:dyDescent="0.3">
      <c r="A30" s="97" t="s">
        <v>54</v>
      </c>
      <c r="B30" s="221">
        <v>647.54</v>
      </c>
      <c r="C30" s="223">
        <f>'POSEBNI DIO'!D9</f>
        <v>1400</v>
      </c>
      <c r="D30" s="223">
        <f>'POSEBNI DIO'!E9</f>
        <v>0</v>
      </c>
      <c r="E30" s="223">
        <f>'POSEBNI DIO'!F9</f>
        <v>0</v>
      </c>
      <c r="F30" s="223">
        <f>'POSEBNI DIO'!G9</f>
        <v>0</v>
      </c>
    </row>
    <row r="31" spans="1:10" x14ac:dyDescent="0.3">
      <c r="A31" s="97" t="s">
        <v>143</v>
      </c>
      <c r="B31" s="221"/>
      <c r="C31" s="223"/>
      <c r="D31" s="223">
        <f>'POSEBNI DIO'!E190</f>
        <v>8000</v>
      </c>
      <c r="E31" s="223">
        <f>'POSEBNI DIO'!F190</f>
        <v>8000</v>
      </c>
      <c r="F31" s="223">
        <f>'POSEBNI DIO'!G190</f>
        <v>8000</v>
      </c>
    </row>
    <row r="32" spans="1:10" ht="22.8" x14ac:dyDescent="0.3">
      <c r="A32" s="97" t="s">
        <v>144</v>
      </c>
      <c r="B32" s="111"/>
      <c r="C32" s="223"/>
      <c r="D32" s="223">
        <f>'POSEBNI DIO'!E204</f>
        <v>90000</v>
      </c>
      <c r="E32" s="223">
        <f>'POSEBNI DIO'!F204</f>
        <v>91400</v>
      </c>
      <c r="F32" s="223">
        <f>'POSEBNI DIO'!G204</f>
        <v>92000</v>
      </c>
    </row>
    <row r="33" spans="1:6" x14ac:dyDescent="0.3">
      <c r="A33" s="97" t="s">
        <v>145</v>
      </c>
      <c r="B33" s="111">
        <f>'POSEBNI DIO'!C189</f>
        <v>3270</v>
      </c>
      <c r="C33" s="265">
        <f>'POSEBNI DIO'!D189</f>
        <v>8000</v>
      </c>
      <c r="D33" s="111"/>
      <c r="E33" s="111"/>
      <c r="F33" s="111"/>
    </row>
    <row r="34" spans="1:6" x14ac:dyDescent="0.3">
      <c r="A34" s="97" t="s">
        <v>146</v>
      </c>
      <c r="B34" s="221">
        <f>'POSEBNI DIO'!C111+'POSEBNI DIO'!C131</f>
        <v>25116.32</v>
      </c>
      <c r="C34" s="266">
        <f>'POSEBNI DIO'!D111+'POSEBNI DIO'!D131</f>
        <v>26456</v>
      </c>
      <c r="D34" s="221"/>
      <c r="E34" s="221"/>
      <c r="F34" s="221"/>
    </row>
    <row r="35" spans="1:6" x14ac:dyDescent="0.3">
      <c r="A35" s="97" t="s">
        <v>147</v>
      </c>
      <c r="B35" s="216">
        <f>'POSEBNI DIO'!C14</f>
        <v>280552.60000000003</v>
      </c>
      <c r="C35" s="225">
        <f>'POSEBNI DIO'!D14</f>
        <v>281095</v>
      </c>
      <c r="D35" s="225">
        <f>'POSEBNI DIO'!E14</f>
        <v>293760</v>
      </c>
      <c r="E35" s="225">
        <f>'POSEBNI DIO'!F14</f>
        <v>293590</v>
      </c>
      <c r="F35" s="225">
        <f>'POSEBNI DIO'!G14</f>
        <v>292910</v>
      </c>
    </row>
    <row r="36" spans="1:6" x14ac:dyDescent="0.3">
      <c r="A36" s="97" t="s">
        <v>148</v>
      </c>
      <c r="B36" s="216">
        <f>'POSEBNI DIO'!C15</f>
        <v>517395.13999999996</v>
      </c>
      <c r="C36" s="225">
        <f>'POSEBNI DIO'!D15</f>
        <v>565420</v>
      </c>
      <c r="D36" s="225">
        <f>'POSEBNI DIO'!E15</f>
        <v>621061</v>
      </c>
      <c r="E36" s="225">
        <f>'POSEBNI DIO'!F15</f>
        <v>623526</v>
      </c>
      <c r="F36" s="225">
        <f>'POSEBNI DIO'!G15</f>
        <v>626671</v>
      </c>
    </row>
    <row r="37" spans="1:6" x14ac:dyDescent="0.3">
      <c r="A37" s="97" t="s">
        <v>149</v>
      </c>
      <c r="B37" s="216">
        <f>'POSEBNI DIO'!C16</f>
        <v>144930.04</v>
      </c>
      <c r="C37" s="225">
        <f>'POSEBNI DIO'!D16</f>
        <v>161350</v>
      </c>
      <c r="D37" s="225">
        <f>'POSEBNI DIO'!E16</f>
        <v>165291</v>
      </c>
      <c r="E37" s="225">
        <f>'POSEBNI DIO'!F16</f>
        <v>171640</v>
      </c>
      <c r="F37" s="225">
        <f>'POSEBNI DIO'!G16</f>
        <v>172550</v>
      </c>
    </row>
    <row r="38" spans="1:6" x14ac:dyDescent="0.3">
      <c r="A38" s="97" t="s">
        <v>152</v>
      </c>
      <c r="B38" s="216">
        <f>'POSEBNI DIO'!C17</f>
        <v>51111.37</v>
      </c>
      <c r="C38" s="225">
        <f>'POSEBNI DIO'!D17</f>
        <v>70790</v>
      </c>
      <c r="D38" s="225">
        <f>'POSEBNI DIO'!E17</f>
        <v>0</v>
      </c>
      <c r="E38" s="225">
        <f>'POSEBNI DIO'!F17</f>
        <v>0</v>
      </c>
      <c r="F38" s="225">
        <f>'POSEBNI DIO'!G17</f>
        <v>0</v>
      </c>
    </row>
    <row r="39" spans="1:6" x14ac:dyDescent="0.3">
      <c r="A39" s="97" t="s">
        <v>153</v>
      </c>
      <c r="B39" s="216">
        <f>'POSEBNI DIO'!C18</f>
        <v>220733.63999999998</v>
      </c>
      <c r="C39" s="225">
        <f>'POSEBNI DIO'!D18</f>
        <v>239745</v>
      </c>
      <c r="D39" s="225">
        <f>'POSEBNI DIO'!E18</f>
        <v>281100</v>
      </c>
      <c r="E39" s="225">
        <f>'POSEBNI DIO'!F18</f>
        <v>252320</v>
      </c>
      <c r="F39" s="225">
        <f>'POSEBNI DIO'!G18</f>
        <v>253220</v>
      </c>
    </row>
    <row r="41" spans="1:6" x14ac:dyDescent="0.3">
      <c r="B41" s="89">
        <f>B6-B23</f>
        <v>23529.719999999739</v>
      </c>
      <c r="C41" s="89">
        <f>C6-C23</f>
        <v>15966</v>
      </c>
      <c r="D41" s="136">
        <f>D6-D23</f>
        <v>-60000</v>
      </c>
      <c r="E41" s="136">
        <f t="shared" ref="E41:F41" si="7">E6-E23</f>
        <v>0</v>
      </c>
      <c r="F41" s="136">
        <f t="shared" si="7"/>
        <v>0</v>
      </c>
    </row>
  </sheetData>
  <mergeCells count="1">
    <mergeCell ref="A2:F2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H9"/>
  <sheetViews>
    <sheetView workbookViewId="0">
      <selection activeCell="C6" sqref="C6:F9"/>
    </sheetView>
  </sheetViews>
  <sheetFormatPr defaultRowHeight="14.4" x14ac:dyDescent="0.3"/>
  <cols>
    <col min="1" max="1" width="44.6640625" customWidth="1"/>
    <col min="2" max="6" width="19.44140625" customWidth="1"/>
    <col min="7" max="8" width="25.33203125" customWidth="1"/>
  </cols>
  <sheetData>
    <row r="1" spans="1:8" ht="17.399999999999999" x14ac:dyDescent="0.3">
      <c r="A1" s="4"/>
      <c r="B1" s="4"/>
      <c r="C1" s="4"/>
      <c r="D1" s="4"/>
      <c r="E1" s="4"/>
      <c r="F1" s="4"/>
      <c r="G1" s="4"/>
      <c r="H1" s="4"/>
    </row>
    <row r="2" spans="1:8" ht="15.75" customHeight="1" x14ac:dyDescent="0.3">
      <c r="A2" s="244" t="s">
        <v>46</v>
      </c>
      <c r="B2" s="244"/>
      <c r="C2" s="244"/>
      <c r="D2" s="244"/>
      <c r="E2" s="244"/>
      <c r="F2" s="244"/>
      <c r="G2" s="31"/>
      <c r="H2" s="31"/>
    </row>
    <row r="3" spans="1:8" ht="17.399999999999999" x14ac:dyDescent="0.3">
      <c r="A3" s="4"/>
      <c r="B3" s="4"/>
      <c r="C3" s="4"/>
      <c r="D3" s="4"/>
      <c r="E3" s="4"/>
      <c r="F3" s="4"/>
      <c r="G3" s="5"/>
      <c r="H3" s="5"/>
    </row>
    <row r="4" spans="1:8" ht="25.5" customHeight="1" x14ac:dyDescent="0.3">
      <c r="A4" s="105" t="s">
        <v>115</v>
      </c>
      <c r="B4" s="37" t="s">
        <v>131</v>
      </c>
      <c r="C4" s="37" t="s">
        <v>132</v>
      </c>
      <c r="D4" s="38" t="s">
        <v>133</v>
      </c>
      <c r="E4" s="38" t="s">
        <v>123</v>
      </c>
      <c r="F4" s="38" t="s">
        <v>134</v>
      </c>
    </row>
    <row r="5" spans="1:8" s="42" customFormat="1" ht="10.199999999999999" x14ac:dyDescent="0.2">
      <c r="A5" s="46">
        <v>1</v>
      </c>
      <c r="B5" s="44">
        <v>2</v>
      </c>
      <c r="C5" s="44">
        <v>3</v>
      </c>
      <c r="D5" s="45">
        <v>4</v>
      </c>
      <c r="E5" s="45">
        <v>5</v>
      </c>
      <c r="F5" s="45">
        <v>6</v>
      </c>
    </row>
    <row r="6" spans="1:8" x14ac:dyDescent="0.3">
      <c r="A6" s="10" t="s">
        <v>45</v>
      </c>
      <c r="B6" s="109">
        <f t="shared" ref="B6:D8" si="0">B7</f>
        <v>4062274.42</v>
      </c>
      <c r="C6" s="226">
        <f t="shared" si="0"/>
        <v>4446541</v>
      </c>
      <c r="D6" s="267">
        <f t="shared" si="0"/>
        <v>4843098</v>
      </c>
      <c r="E6" s="267">
        <f t="shared" ref="E6:F8" si="1">E7</f>
        <v>4786488</v>
      </c>
      <c r="F6" s="267">
        <f t="shared" si="1"/>
        <v>4828188</v>
      </c>
    </row>
    <row r="7" spans="1:8" x14ac:dyDescent="0.3">
      <c r="A7" s="10" t="s">
        <v>12</v>
      </c>
      <c r="B7" s="109">
        <f t="shared" si="0"/>
        <v>4062274.42</v>
      </c>
      <c r="C7" s="226">
        <f t="shared" si="0"/>
        <v>4446541</v>
      </c>
      <c r="D7" s="267">
        <f t="shared" si="0"/>
        <v>4843098</v>
      </c>
      <c r="E7" s="267">
        <f t="shared" si="1"/>
        <v>4786488</v>
      </c>
      <c r="F7" s="267">
        <f t="shared" si="1"/>
        <v>4828188</v>
      </c>
    </row>
    <row r="8" spans="1:8" ht="26.4" x14ac:dyDescent="0.3">
      <c r="A8" s="15" t="s">
        <v>13</v>
      </c>
      <c r="B8" s="135">
        <f t="shared" si="0"/>
        <v>4062274.42</v>
      </c>
      <c r="C8" s="227">
        <f t="shared" si="0"/>
        <v>4446541</v>
      </c>
      <c r="D8" s="268">
        <f t="shared" si="0"/>
        <v>4843098</v>
      </c>
      <c r="E8" s="268">
        <f t="shared" si="1"/>
        <v>4786488</v>
      </c>
      <c r="F8" s="268">
        <f t="shared" si="1"/>
        <v>4828188</v>
      </c>
    </row>
    <row r="9" spans="1:8" x14ac:dyDescent="0.3">
      <c r="A9" s="99" t="s">
        <v>113</v>
      </c>
      <c r="B9" s="135">
        <f>' Račun prihoda i rashoda-izvori'!B23</f>
        <v>4062274.42</v>
      </c>
      <c r="C9" s="227">
        <f>'POSEBNI DIO'!D4</f>
        <v>4446541</v>
      </c>
      <c r="D9" s="268">
        <f>'POSEBNI DIO'!E4</f>
        <v>4843098</v>
      </c>
      <c r="E9" s="268">
        <f>'POSEBNI DIO'!F4</f>
        <v>4786488</v>
      </c>
      <c r="F9" s="268">
        <f>'POSEBNI DIO'!G4</f>
        <v>4828188</v>
      </c>
    </row>
  </sheetData>
  <mergeCells count="1">
    <mergeCell ref="A2:F2"/>
  </mergeCells>
  <pageMargins left="0.7" right="0.7" top="0.75" bottom="0.75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J15"/>
  <sheetViews>
    <sheetView workbookViewId="0">
      <selection activeCell="D8" sqref="D8:H8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44.6640625" customWidth="1"/>
    <col min="4" max="8" width="19.44140625" customWidth="1"/>
    <col min="9" max="10" width="25.33203125" customWidth="1"/>
  </cols>
  <sheetData>
    <row r="1" spans="1:10" ht="17.399999999999999" x14ac:dyDescent="0.3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15.6" x14ac:dyDescent="0.3">
      <c r="A2" s="244" t="s">
        <v>18</v>
      </c>
      <c r="B2" s="244"/>
      <c r="C2" s="244"/>
      <c r="D2" s="244"/>
      <c r="E2" s="244"/>
      <c r="F2" s="244"/>
      <c r="G2" s="244"/>
      <c r="H2" s="244"/>
      <c r="I2" s="30"/>
      <c r="J2" s="30"/>
    </row>
    <row r="3" spans="1:10" ht="17.399999999999999" x14ac:dyDescent="0.3">
      <c r="A3" s="4"/>
      <c r="B3" s="4"/>
      <c r="C3" s="4"/>
      <c r="D3" s="4"/>
      <c r="E3" s="4"/>
      <c r="F3" s="4"/>
      <c r="G3" s="4"/>
      <c r="H3" s="4"/>
      <c r="I3" s="5"/>
      <c r="J3" s="5"/>
    </row>
    <row r="4" spans="1:10" ht="15.6" x14ac:dyDescent="0.3">
      <c r="A4" s="244" t="s">
        <v>14</v>
      </c>
      <c r="B4" s="244"/>
      <c r="C4" s="244"/>
      <c r="D4" s="244"/>
      <c r="E4" s="244"/>
      <c r="F4" s="244"/>
      <c r="G4" s="244"/>
      <c r="H4" s="244"/>
      <c r="I4" s="29"/>
      <c r="J4" s="29"/>
    </row>
    <row r="5" spans="1:10" ht="17.399999999999999" x14ac:dyDescent="0.3">
      <c r="A5" s="4"/>
      <c r="B5" s="4"/>
      <c r="C5" s="4"/>
      <c r="D5" s="4"/>
      <c r="E5" s="4"/>
      <c r="F5" s="4"/>
      <c r="G5" s="4"/>
      <c r="H5" s="4"/>
      <c r="I5" s="5"/>
      <c r="J5" s="5"/>
    </row>
    <row r="6" spans="1:10" ht="15.6" x14ac:dyDescent="0.3">
      <c r="A6" s="244" t="s">
        <v>47</v>
      </c>
      <c r="B6" s="244"/>
      <c r="C6" s="244"/>
      <c r="D6" s="244"/>
      <c r="E6" s="244"/>
      <c r="F6" s="244"/>
      <c r="G6" s="244"/>
      <c r="H6" s="244"/>
      <c r="I6" s="31"/>
      <c r="J6" s="31"/>
    </row>
    <row r="7" spans="1:10" ht="17.399999999999999" x14ac:dyDescent="0.3">
      <c r="A7" s="4"/>
      <c r="B7" s="4"/>
      <c r="C7" s="4"/>
      <c r="D7" s="4"/>
      <c r="E7" s="4"/>
      <c r="F7" s="4"/>
      <c r="G7" s="4"/>
      <c r="H7" s="4"/>
      <c r="I7" s="5"/>
      <c r="J7" s="5"/>
    </row>
    <row r="8" spans="1:10" ht="26.4" x14ac:dyDescent="0.3">
      <c r="A8" s="252" t="s">
        <v>11</v>
      </c>
      <c r="B8" s="247"/>
      <c r="C8" s="248"/>
      <c r="D8" s="37" t="s">
        <v>131</v>
      </c>
      <c r="E8" s="37" t="s">
        <v>132</v>
      </c>
      <c r="F8" s="38" t="s">
        <v>133</v>
      </c>
      <c r="G8" s="38" t="s">
        <v>123</v>
      </c>
      <c r="H8" s="38" t="s">
        <v>134</v>
      </c>
    </row>
    <row r="9" spans="1:10" s="42" customFormat="1" ht="10.199999999999999" x14ac:dyDescent="0.2">
      <c r="A9" s="249">
        <v>1</v>
      </c>
      <c r="B9" s="250"/>
      <c r="C9" s="251"/>
      <c r="D9" s="44">
        <v>2</v>
      </c>
      <c r="E9" s="44">
        <v>3</v>
      </c>
      <c r="F9" s="45">
        <v>4</v>
      </c>
      <c r="G9" s="45">
        <v>5</v>
      </c>
      <c r="H9" s="45">
        <v>6</v>
      </c>
    </row>
    <row r="10" spans="1:10" x14ac:dyDescent="0.3">
      <c r="A10" s="10">
        <v>8</v>
      </c>
      <c r="B10" s="10"/>
      <c r="C10" s="10" t="s">
        <v>15</v>
      </c>
      <c r="D10" s="10"/>
      <c r="E10" s="10"/>
      <c r="F10" s="9"/>
      <c r="G10" s="9"/>
      <c r="H10" s="9"/>
    </row>
    <row r="11" spans="1:10" x14ac:dyDescent="0.3">
      <c r="A11" s="10"/>
      <c r="B11" s="13">
        <v>84</v>
      </c>
      <c r="C11" s="13" t="s">
        <v>20</v>
      </c>
      <c r="D11" s="10"/>
      <c r="E11" s="10"/>
      <c r="F11" s="9"/>
      <c r="G11" s="9"/>
      <c r="H11" s="9"/>
    </row>
    <row r="12" spans="1:10" x14ac:dyDescent="0.3">
      <c r="A12" s="11" t="s">
        <v>22</v>
      </c>
      <c r="B12" s="11"/>
      <c r="C12" s="15"/>
      <c r="D12" s="13"/>
      <c r="E12" s="13"/>
      <c r="F12" s="9"/>
      <c r="G12" s="9"/>
      <c r="H12" s="9"/>
    </row>
    <row r="13" spans="1:10" x14ac:dyDescent="0.3">
      <c r="A13" s="12">
        <v>5</v>
      </c>
      <c r="B13" s="12"/>
      <c r="C13" s="19" t="s">
        <v>16</v>
      </c>
      <c r="D13" s="13"/>
      <c r="E13" s="13"/>
      <c r="F13" s="9"/>
      <c r="G13" s="9"/>
      <c r="H13" s="9"/>
    </row>
    <row r="14" spans="1:10" x14ac:dyDescent="0.3">
      <c r="A14" s="13"/>
      <c r="B14" s="13">
        <v>54</v>
      </c>
      <c r="C14" s="20" t="s">
        <v>21</v>
      </c>
      <c r="D14" s="13"/>
      <c r="E14" s="13"/>
      <c r="F14" s="9"/>
      <c r="G14" s="9"/>
      <c r="H14" s="9"/>
    </row>
    <row r="15" spans="1:10" x14ac:dyDescent="0.3">
      <c r="A15" s="14" t="s">
        <v>22</v>
      </c>
      <c r="B15" s="12"/>
      <c r="C15" s="19"/>
      <c r="D15" s="13"/>
      <c r="E15" s="13"/>
      <c r="F15" s="9"/>
      <c r="G15" s="9"/>
      <c r="H15" s="9"/>
    </row>
  </sheetData>
  <mergeCells count="5">
    <mergeCell ref="A2:H2"/>
    <mergeCell ref="A4:H4"/>
    <mergeCell ref="A6:H6"/>
    <mergeCell ref="A8:C8"/>
    <mergeCell ref="A9:C9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6"/>
  <sheetViews>
    <sheetView workbookViewId="0">
      <selection activeCell="B4" sqref="B4:F4"/>
    </sheetView>
  </sheetViews>
  <sheetFormatPr defaultRowHeight="14.4" x14ac:dyDescent="0.3"/>
  <cols>
    <col min="1" max="1" width="44.6640625" customWidth="1"/>
    <col min="2" max="6" width="19.44140625" customWidth="1"/>
    <col min="7" max="8" width="25.33203125" customWidth="1"/>
  </cols>
  <sheetData>
    <row r="1" spans="1:8" ht="17.399999999999999" x14ac:dyDescent="0.3">
      <c r="A1" s="4"/>
      <c r="B1" s="4"/>
      <c r="C1" s="4"/>
      <c r="D1" s="4"/>
      <c r="E1" s="4"/>
      <c r="F1" s="4"/>
      <c r="G1" s="4"/>
      <c r="H1" s="4"/>
    </row>
    <row r="2" spans="1:8" ht="15.75" customHeight="1" x14ac:dyDescent="0.3">
      <c r="A2" s="244" t="s">
        <v>48</v>
      </c>
      <c r="B2" s="244"/>
      <c r="C2" s="244"/>
      <c r="D2" s="244"/>
      <c r="E2" s="244"/>
      <c r="F2" s="244"/>
      <c r="G2" s="31"/>
      <c r="H2" s="31"/>
    </row>
    <row r="3" spans="1:8" ht="17.399999999999999" x14ac:dyDescent="0.3">
      <c r="A3" s="4"/>
      <c r="B3" s="4"/>
      <c r="C3" s="4"/>
      <c r="D3" s="4"/>
      <c r="E3" s="4"/>
      <c r="F3" s="4"/>
      <c r="G3" s="5"/>
      <c r="H3" s="5"/>
    </row>
    <row r="4" spans="1:8" ht="25.5" customHeight="1" x14ac:dyDescent="0.3">
      <c r="A4" s="39" t="s">
        <v>11</v>
      </c>
      <c r="B4" s="37" t="s">
        <v>131</v>
      </c>
      <c r="C4" s="37" t="s">
        <v>132</v>
      </c>
      <c r="D4" s="38" t="s">
        <v>133</v>
      </c>
      <c r="E4" s="38" t="s">
        <v>123</v>
      </c>
      <c r="F4" s="38" t="s">
        <v>134</v>
      </c>
    </row>
    <row r="5" spans="1:8" s="42" customFormat="1" ht="10.199999999999999" x14ac:dyDescent="0.2">
      <c r="A5" s="46">
        <v>1</v>
      </c>
      <c r="B5" s="44">
        <v>2</v>
      </c>
      <c r="C5" s="44">
        <v>3</v>
      </c>
      <c r="D5" s="45">
        <v>4</v>
      </c>
      <c r="E5" s="45">
        <v>5</v>
      </c>
      <c r="F5" s="45">
        <v>6</v>
      </c>
    </row>
    <row r="6" spans="1:8" x14ac:dyDescent="0.3">
      <c r="A6" s="10" t="s">
        <v>49</v>
      </c>
      <c r="B6" s="10"/>
      <c r="C6" s="10"/>
      <c r="D6" s="9"/>
      <c r="E6" s="9"/>
      <c r="F6" s="9"/>
    </row>
    <row r="7" spans="1:8" x14ac:dyDescent="0.3">
      <c r="A7" s="10" t="s">
        <v>24</v>
      </c>
      <c r="B7" s="10"/>
      <c r="C7" s="10"/>
      <c r="D7" s="9"/>
      <c r="E7" s="9"/>
      <c r="F7" s="9"/>
    </row>
    <row r="8" spans="1:8" x14ac:dyDescent="0.3">
      <c r="A8" s="26" t="s">
        <v>25</v>
      </c>
      <c r="B8" s="13"/>
      <c r="C8" s="13"/>
      <c r="D8" s="9"/>
      <c r="E8" s="9"/>
      <c r="F8" s="9"/>
    </row>
    <row r="9" spans="1:8" x14ac:dyDescent="0.3">
      <c r="A9" s="27" t="s">
        <v>26</v>
      </c>
      <c r="B9" s="13"/>
      <c r="C9" s="13"/>
      <c r="D9" s="9"/>
      <c r="E9" s="9"/>
      <c r="F9" s="9"/>
    </row>
    <row r="10" spans="1:8" x14ac:dyDescent="0.3">
      <c r="A10" s="27" t="s">
        <v>27</v>
      </c>
      <c r="B10" s="13"/>
      <c r="C10" s="13"/>
      <c r="D10" s="9"/>
      <c r="E10" s="9"/>
      <c r="F10" s="9"/>
    </row>
    <row r="11" spans="1:8" x14ac:dyDescent="0.3">
      <c r="A11" s="10" t="s">
        <v>28</v>
      </c>
      <c r="B11" s="13"/>
      <c r="C11" s="13"/>
      <c r="D11" s="9"/>
      <c r="E11" s="9"/>
      <c r="F11" s="9"/>
    </row>
    <row r="12" spans="1:8" x14ac:dyDescent="0.3">
      <c r="A12" s="28" t="s">
        <v>29</v>
      </c>
      <c r="B12" s="43"/>
      <c r="C12" s="43"/>
      <c r="D12" s="43"/>
      <c r="E12" s="43"/>
      <c r="F12" s="43"/>
    </row>
    <row r="13" spans="1:8" x14ac:dyDescent="0.3">
      <c r="A13" s="10" t="s">
        <v>30</v>
      </c>
      <c r="B13" s="43"/>
      <c r="C13" s="43"/>
      <c r="D13" s="43"/>
      <c r="E13" s="43"/>
      <c r="F13" s="43"/>
    </row>
    <row r="14" spans="1:8" x14ac:dyDescent="0.3">
      <c r="A14" s="28" t="s">
        <v>31</v>
      </c>
      <c r="B14" s="43"/>
      <c r="C14" s="43"/>
      <c r="D14" s="43"/>
      <c r="E14" s="43"/>
      <c r="F14" s="43"/>
    </row>
    <row r="15" spans="1:8" x14ac:dyDescent="0.3">
      <c r="A15" s="13" t="s">
        <v>22</v>
      </c>
      <c r="B15" s="43"/>
      <c r="C15" s="43"/>
      <c r="D15" s="43"/>
      <c r="E15" s="43"/>
      <c r="F15" s="43"/>
    </row>
    <row r="16" spans="1:8" x14ac:dyDescent="0.3">
      <c r="A16" s="28"/>
      <c r="B16" s="43"/>
      <c r="C16" s="43"/>
      <c r="D16" s="43"/>
      <c r="E16" s="43"/>
      <c r="F16" s="43"/>
    </row>
    <row r="17" spans="1:6" x14ac:dyDescent="0.3">
      <c r="A17" s="10" t="s">
        <v>50</v>
      </c>
      <c r="B17" s="43"/>
      <c r="C17" s="43"/>
      <c r="D17" s="43"/>
      <c r="E17" s="43"/>
      <c r="F17" s="43"/>
    </row>
    <row r="18" spans="1:6" x14ac:dyDescent="0.3">
      <c r="A18" s="10" t="s">
        <v>24</v>
      </c>
      <c r="B18" s="43"/>
      <c r="C18" s="43"/>
      <c r="D18" s="43"/>
      <c r="E18" s="43"/>
      <c r="F18" s="43"/>
    </row>
    <row r="19" spans="1:6" x14ac:dyDescent="0.3">
      <c r="A19" s="26" t="s">
        <v>25</v>
      </c>
      <c r="B19" s="43"/>
      <c r="C19" s="43"/>
      <c r="D19" s="43"/>
      <c r="E19" s="43"/>
      <c r="F19" s="43"/>
    </row>
    <row r="20" spans="1:6" x14ac:dyDescent="0.3">
      <c r="A20" s="27" t="s">
        <v>26</v>
      </c>
      <c r="B20" s="43"/>
      <c r="C20" s="43"/>
      <c r="D20" s="43"/>
      <c r="E20" s="43"/>
      <c r="F20" s="43"/>
    </row>
    <row r="21" spans="1:6" x14ac:dyDescent="0.3">
      <c r="A21" s="27" t="s">
        <v>27</v>
      </c>
      <c r="B21" s="43"/>
      <c r="C21" s="43"/>
      <c r="D21" s="43"/>
      <c r="E21" s="43"/>
      <c r="F21" s="43"/>
    </row>
    <row r="22" spans="1:6" x14ac:dyDescent="0.3">
      <c r="A22" s="10" t="s">
        <v>28</v>
      </c>
      <c r="B22" s="43"/>
      <c r="C22" s="43"/>
      <c r="D22" s="43"/>
      <c r="E22" s="43"/>
      <c r="F22" s="43"/>
    </row>
    <row r="23" spans="1:6" x14ac:dyDescent="0.3">
      <c r="A23" s="28" t="s">
        <v>29</v>
      </c>
      <c r="B23" s="43"/>
      <c r="C23" s="43"/>
      <c r="D23" s="43"/>
      <c r="E23" s="43"/>
      <c r="F23" s="43"/>
    </row>
    <row r="24" spans="1:6" x14ac:dyDescent="0.3">
      <c r="A24" s="10" t="s">
        <v>30</v>
      </c>
      <c r="B24" s="43"/>
      <c r="C24" s="43"/>
      <c r="D24" s="43"/>
      <c r="E24" s="43"/>
      <c r="F24" s="43"/>
    </row>
    <row r="25" spans="1:6" x14ac:dyDescent="0.3">
      <c r="A25" s="28" t="s">
        <v>31</v>
      </c>
      <c r="B25" s="43"/>
      <c r="C25" s="43"/>
      <c r="D25" s="43"/>
      <c r="E25" s="43"/>
      <c r="F25" s="43"/>
    </row>
    <row r="26" spans="1:6" x14ac:dyDescent="0.3">
      <c r="A26" s="13" t="s">
        <v>22</v>
      </c>
      <c r="B26" s="43"/>
      <c r="C26" s="43"/>
      <c r="D26" s="43"/>
      <c r="E26" s="43"/>
      <c r="F26" s="43"/>
    </row>
  </sheetData>
  <mergeCells count="1">
    <mergeCell ref="A2:F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3C050-0FAB-4123-86F6-CCFADB1E1FE9}">
  <sheetPr>
    <tabColor theme="9"/>
    <pageSetUpPr fitToPage="1"/>
  </sheetPr>
  <dimension ref="A1:J222"/>
  <sheetViews>
    <sheetView tabSelected="1" zoomScale="110" zoomScaleNormal="110" workbookViewId="0">
      <pane ySplit="1" topLeftCell="A11" activePane="bottomLeft" state="frozen"/>
      <selection pane="bottomLeft" activeCell="G10" sqref="G10:G18"/>
    </sheetView>
  </sheetViews>
  <sheetFormatPr defaultColWidth="9.109375" defaultRowHeight="13.2" x14ac:dyDescent="0.3"/>
  <cols>
    <col min="1" max="1" width="9.33203125" style="72" customWidth="1"/>
    <col min="2" max="2" width="54.109375" style="48" customWidth="1"/>
    <col min="3" max="4" width="17.88671875" style="134" customWidth="1"/>
    <col min="5" max="5" width="17.88671875" style="133" customWidth="1"/>
    <col min="6" max="6" width="18.33203125" style="134" customWidth="1"/>
    <col min="7" max="7" width="18.109375" style="86" customWidth="1"/>
    <col min="8" max="8" width="9.109375" style="48"/>
    <col min="9" max="9" width="15" style="48" bestFit="1" customWidth="1"/>
    <col min="10" max="16384" width="9.109375" style="48"/>
  </cols>
  <sheetData>
    <row r="1" spans="1:9" ht="22.2" customHeight="1" x14ac:dyDescent="0.3">
      <c r="A1" s="263" t="s">
        <v>17</v>
      </c>
      <c r="B1" s="263"/>
      <c r="C1" s="263"/>
      <c r="D1" s="263"/>
      <c r="E1" s="263"/>
      <c r="F1" s="263"/>
      <c r="G1" s="263"/>
    </row>
    <row r="2" spans="1:9" ht="12.75" customHeight="1" x14ac:dyDescent="0.3">
      <c r="A2" s="264"/>
      <c r="B2" s="264"/>
      <c r="C2" s="264"/>
      <c r="D2" s="264"/>
      <c r="E2" s="264"/>
      <c r="F2" s="264"/>
      <c r="G2" s="264"/>
    </row>
    <row r="3" spans="1:9" s="49" customFormat="1" ht="30.75" customHeight="1" x14ac:dyDescent="0.3">
      <c r="A3" s="73" t="s">
        <v>71</v>
      </c>
      <c r="B3" s="74" t="s">
        <v>72</v>
      </c>
      <c r="C3" s="74" t="s">
        <v>131</v>
      </c>
      <c r="D3" s="74" t="s">
        <v>132</v>
      </c>
      <c r="E3" s="130" t="s">
        <v>133</v>
      </c>
      <c r="F3" s="91" t="s">
        <v>123</v>
      </c>
      <c r="G3" s="91" t="s">
        <v>134</v>
      </c>
    </row>
    <row r="4" spans="1:9" ht="31.5" customHeight="1" x14ac:dyDescent="0.3">
      <c r="A4" s="75" t="s">
        <v>63</v>
      </c>
      <c r="B4" s="76" t="s">
        <v>51</v>
      </c>
      <c r="C4" s="141">
        <f t="shared" ref="C4:D4" si="0">SUM(C6:C18)</f>
        <v>4062274.4200000004</v>
      </c>
      <c r="D4" s="142">
        <f t="shared" si="0"/>
        <v>4446541</v>
      </c>
      <c r="E4" s="142">
        <f>SUM(E6:E18)</f>
        <v>4843098</v>
      </c>
      <c r="F4" s="143">
        <f t="shared" ref="F4:G4" si="1">SUM(F6:F18)</f>
        <v>4786488</v>
      </c>
      <c r="G4" s="143">
        <f t="shared" si="1"/>
        <v>4828188</v>
      </c>
    </row>
    <row r="5" spans="1:9" ht="31.5" customHeight="1" x14ac:dyDescent="0.3">
      <c r="A5" s="253" t="s">
        <v>57</v>
      </c>
      <c r="B5" s="254"/>
      <c r="C5" s="254"/>
      <c r="D5" s="254"/>
      <c r="E5" s="254"/>
      <c r="F5" s="254"/>
      <c r="G5" s="255"/>
    </row>
    <row r="6" spans="1:9" ht="31.5" customHeight="1" x14ac:dyDescent="0.3">
      <c r="A6" s="259" t="s">
        <v>64</v>
      </c>
      <c r="B6" s="260"/>
      <c r="C6" s="144">
        <f>SUMIF($A:$A,"11",C:C)</f>
        <v>2393305.92</v>
      </c>
      <c r="D6" s="145">
        <f>SUMIF($A:$A,"11",D:D)</f>
        <v>2646013</v>
      </c>
      <c r="E6" s="145">
        <f>SUMIF(A:A,"11",E:E)</f>
        <v>3042625</v>
      </c>
      <c r="F6" s="145">
        <f>SUMIF(A:A,"11",F:F)</f>
        <v>3061625</v>
      </c>
      <c r="G6" s="146">
        <f>SUMIF(A:A,"11",G:G)</f>
        <v>3097625</v>
      </c>
      <c r="I6" s="126"/>
    </row>
    <row r="7" spans="1:9" ht="32.25" customHeight="1" x14ac:dyDescent="0.3">
      <c r="A7" s="259" t="s">
        <v>65</v>
      </c>
      <c r="B7" s="260"/>
      <c r="C7" s="144">
        <f>SUMIF($A:$A,"12",C:C)</f>
        <v>211406.27</v>
      </c>
      <c r="D7" s="145">
        <f>SUMIF($A:$A,"12",D:D)</f>
        <v>227669</v>
      </c>
      <c r="E7" s="145">
        <f>SUMIF($A:$A,"12",E:E)</f>
        <v>254018</v>
      </c>
      <c r="F7" s="145">
        <f>SUMIF(A:A,"12",F:F)</f>
        <v>257144</v>
      </c>
      <c r="G7" s="146">
        <f>SUMIF(A:A,"12",G:G)</f>
        <v>257969</v>
      </c>
    </row>
    <row r="8" spans="1:9" ht="34.5" customHeight="1" x14ac:dyDescent="0.3">
      <c r="A8" s="261" t="s">
        <v>66</v>
      </c>
      <c r="B8" s="262"/>
      <c r="C8" s="144">
        <f>'POSEBNI DIO'!C166+'POSEBNI DIO'!C176+C181+C171</f>
        <v>213805.58</v>
      </c>
      <c r="D8" s="145">
        <f>'POSEBNI DIO'!D166+'POSEBNI DIO'!D176+D171+D181+D194</f>
        <v>218603</v>
      </c>
      <c r="E8" s="145">
        <f>'POSEBNI DIO'!E166+'POSEBNI DIO'!E176+E181+E194</f>
        <v>87243</v>
      </c>
      <c r="F8" s="145">
        <f>'POSEBNI DIO'!F166+'POSEBNI DIO'!F176+F181</f>
        <v>27243</v>
      </c>
      <c r="G8" s="145">
        <f>'POSEBNI DIO'!G166+'POSEBNI DIO'!G176+G181</f>
        <v>27243</v>
      </c>
    </row>
    <row r="9" spans="1:9" ht="34.5" customHeight="1" x14ac:dyDescent="0.3">
      <c r="A9" s="261" t="s">
        <v>111</v>
      </c>
      <c r="B9" s="262"/>
      <c r="C9" s="144">
        <f>SUMIF($A:$A,"51",C:C)</f>
        <v>647.54</v>
      </c>
      <c r="D9" s="145">
        <f>SUMIF($A:$A,"51",D:D)</f>
        <v>1400</v>
      </c>
      <c r="E9" s="145">
        <f>SUMIF($A:$A,"51",E:E)</f>
        <v>0</v>
      </c>
      <c r="F9" s="145">
        <f>SUMIF($A:$A,"51",F:F)</f>
        <v>0</v>
      </c>
      <c r="G9" s="146">
        <f>SUMIF($A:$A,"51",G:G)</f>
        <v>0</v>
      </c>
    </row>
    <row r="10" spans="1:9" ht="34.5" customHeight="1" x14ac:dyDescent="0.3">
      <c r="A10" s="129">
        <v>531</v>
      </c>
      <c r="B10" s="106" t="s">
        <v>140</v>
      </c>
      <c r="C10" s="144"/>
      <c r="D10" s="145"/>
      <c r="E10" s="145">
        <f>E191</f>
        <v>8000</v>
      </c>
      <c r="F10" s="145">
        <f>F191</f>
        <v>8000</v>
      </c>
      <c r="G10" s="145">
        <f>G191</f>
        <v>8000</v>
      </c>
    </row>
    <row r="11" spans="1:9" ht="34.5" customHeight="1" x14ac:dyDescent="0.3">
      <c r="A11" s="129">
        <v>532</v>
      </c>
      <c r="B11" s="106" t="s">
        <v>141</v>
      </c>
      <c r="C11" s="144"/>
      <c r="D11" s="145"/>
      <c r="E11" s="145">
        <f>E205</f>
        <v>90000</v>
      </c>
      <c r="F11" s="145">
        <f>F205</f>
        <v>91400</v>
      </c>
      <c r="G11" s="145">
        <f>G205</f>
        <v>92000</v>
      </c>
    </row>
    <row r="12" spans="1:9" ht="34.5" customHeight="1" x14ac:dyDescent="0.3">
      <c r="A12" s="107">
        <v>552</v>
      </c>
      <c r="B12" s="106" t="s">
        <v>119</v>
      </c>
      <c r="C12" s="144">
        <f t="shared" ref="C12:D12" si="2">C186</f>
        <v>3270</v>
      </c>
      <c r="D12" s="145">
        <f t="shared" si="2"/>
        <v>8000</v>
      </c>
      <c r="E12" s="145">
        <f>E186</f>
        <v>0</v>
      </c>
      <c r="F12" s="145">
        <f t="shared" ref="F12:G12" si="3">F186</f>
        <v>0</v>
      </c>
      <c r="G12" s="146">
        <f t="shared" si="3"/>
        <v>0</v>
      </c>
    </row>
    <row r="13" spans="1:9" ht="31.5" customHeight="1" x14ac:dyDescent="0.3">
      <c r="A13" s="259" t="s">
        <v>67</v>
      </c>
      <c r="B13" s="260"/>
      <c r="C13" s="144">
        <f>SUMIF($A:$A,"559",C:C)</f>
        <v>25116.32</v>
      </c>
      <c r="D13" s="145">
        <f>SUMIF($A:$A,"559",D:D)</f>
        <v>26456</v>
      </c>
      <c r="E13" s="145">
        <f>SUMIF($A:$A,"559",E:E)</f>
        <v>0</v>
      </c>
      <c r="F13" s="145">
        <f>SUMIF($A:$A,"559",F:F)</f>
        <v>0</v>
      </c>
      <c r="G13" s="146">
        <f>SUMIF(A:A,"559",G:G)</f>
        <v>0</v>
      </c>
    </row>
    <row r="14" spans="1:9" ht="31.5" customHeight="1" x14ac:dyDescent="0.3">
      <c r="A14" s="259" t="s">
        <v>150</v>
      </c>
      <c r="B14" s="260"/>
      <c r="C14" s="144">
        <f>SUMIF($A:$A,"561",C:C)</f>
        <v>280552.60000000003</v>
      </c>
      <c r="D14" s="145">
        <f>SUMIF($A:$A,"561",D:D)</f>
        <v>281095</v>
      </c>
      <c r="E14" s="145">
        <f>SUMIF($A:$A,"561",E:E)</f>
        <v>293760</v>
      </c>
      <c r="F14" s="145">
        <f>SUMIF(A:A,"561",F:F)</f>
        <v>293590</v>
      </c>
      <c r="G14" s="146">
        <f>SUMIF(A:A,"561",G:G)</f>
        <v>292910</v>
      </c>
    </row>
    <row r="15" spans="1:9" ht="31.5" customHeight="1" x14ac:dyDescent="0.3">
      <c r="A15" s="259" t="s">
        <v>68</v>
      </c>
      <c r="B15" s="260"/>
      <c r="C15" s="144">
        <f>SUMIF($A:$A,"563",C:C)</f>
        <v>517395.13999999996</v>
      </c>
      <c r="D15" s="145">
        <f>SUMIF($A:$A,"563",D:D)</f>
        <v>565420</v>
      </c>
      <c r="E15" s="145">
        <f>SUMIF($A:$A,"563",E:E)</f>
        <v>621061</v>
      </c>
      <c r="F15" s="145">
        <f>SUMIF(A:A,"563",F:F)</f>
        <v>623526</v>
      </c>
      <c r="G15" s="146">
        <f>SUMIF(A:A,"563",G:G)</f>
        <v>626671</v>
      </c>
    </row>
    <row r="16" spans="1:9" ht="31.5" customHeight="1" x14ac:dyDescent="0.3">
      <c r="A16" s="259" t="s">
        <v>151</v>
      </c>
      <c r="B16" s="260"/>
      <c r="C16" s="144">
        <f>SUMIF($A:$A,"564",C:C)</f>
        <v>144930.04</v>
      </c>
      <c r="D16" s="145">
        <f>SUMIF($A:$A,"564",D:D)</f>
        <v>161350</v>
      </c>
      <c r="E16" s="145">
        <f>SUMIF($A:$A,"564",E:E)</f>
        <v>165291</v>
      </c>
      <c r="F16" s="145">
        <f>SUMIF(A:A,"564",F:F)</f>
        <v>171640</v>
      </c>
      <c r="G16" s="146">
        <f>SUMIF(A:A,"564",G:G)</f>
        <v>172550</v>
      </c>
    </row>
    <row r="17" spans="1:10" ht="31.5" customHeight="1" x14ac:dyDescent="0.3">
      <c r="A17" s="259" t="s">
        <v>69</v>
      </c>
      <c r="B17" s="260"/>
      <c r="C17" s="144">
        <f>SUMIF($A:$A,"573",C:C)</f>
        <v>51111.37</v>
      </c>
      <c r="D17" s="145">
        <f>SUMIF($A:$A,"573",D:D)</f>
        <v>70790</v>
      </c>
      <c r="E17" s="145">
        <f>SUMIF($A:$A,"573",E:E)</f>
        <v>0</v>
      </c>
      <c r="F17" s="145">
        <f>SUMIF(A:A,"573",F:F)</f>
        <v>0</v>
      </c>
      <c r="G17" s="146">
        <f>SUMIF(A:A,"573",G:G)</f>
        <v>0</v>
      </c>
    </row>
    <row r="18" spans="1:10" ht="31.5" customHeight="1" x14ac:dyDescent="0.3">
      <c r="A18" s="259" t="s">
        <v>70</v>
      </c>
      <c r="B18" s="260"/>
      <c r="C18" s="144">
        <f>SUMIF($A:$A,"575",C:C)</f>
        <v>220733.63999999998</v>
      </c>
      <c r="D18" s="145">
        <f>SUMIF($A:$A,"575",D:D)</f>
        <v>239745</v>
      </c>
      <c r="E18" s="145">
        <f>SUMIF($A:$A,"575",E:E)</f>
        <v>281100</v>
      </c>
      <c r="F18" s="145">
        <f>SUMIF(A:A,"575",F:F)</f>
        <v>252320</v>
      </c>
      <c r="G18" s="146">
        <f>SUMIF(A:A,"575",G:G)</f>
        <v>253220</v>
      </c>
    </row>
    <row r="19" spans="1:10" ht="31.5" customHeight="1" x14ac:dyDescent="0.3">
      <c r="A19" s="253" t="s">
        <v>62</v>
      </c>
      <c r="B19" s="254"/>
      <c r="C19" s="254"/>
      <c r="D19" s="254"/>
      <c r="E19" s="254"/>
      <c r="F19" s="254"/>
      <c r="G19" s="255"/>
    </row>
    <row r="20" spans="1:10" ht="31.5" customHeight="1" x14ac:dyDescent="0.3">
      <c r="A20" s="50" t="s">
        <v>71</v>
      </c>
      <c r="B20" s="253" t="s">
        <v>72</v>
      </c>
      <c r="C20" s="254"/>
      <c r="D20" s="254"/>
      <c r="E20" s="254"/>
      <c r="F20" s="254"/>
      <c r="G20" s="255"/>
    </row>
    <row r="21" spans="1:10" ht="31.5" customHeight="1" x14ac:dyDescent="0.3">
      <c r="A21" s="51" t="s">
        <v>63</v>
      </c>
      <c r="B21" s="253" t="s">
        <v>51</v>
      </c>
      <c r="C21" s="254"/>
      <c r="D21" s="254"/>
      <c r="E21" s="254"/>
      <c r="F21" s="254"/>
      <c r="G21" s="255"/>
    </row>
    <row r="22" spans="1:10" ht="31.5" customHeight="1" x14ac:dyDescent="0.3">
      <c r="A22" s="52" t="s">
        <v>73</v>
      </c>
      <c r="B22" s="53" t="s">
        <v>52</v>
      </c>
      <c r="C22" s="131"/>
      <c r="D22" s="131"/>
      <c r="E22" s="256"/>
      <c r="F22" s="257"/>
      <c r="G22" s="258"/>
    </row>
    <row r="23" spans="1:10" ht="31.5" customHeight="1" x14ac:dyDescent="0.3">
      <c r="A23" s="75" t="s">
        <v>74</v>
      </c>
      <c r="B23" s="77" t="s">
        <v>75</v>
      </c>
      <c r="C23" s="147">
        <f>C24</f>
        <v>2368629.21</v>
      </c>
      <c r="D23" s="172">
        <f>D24</f>
        <v>2597513</v>
      </c>
      <c r="E23" s="173">
        <f>E24</f>
        <v>2991500</v>
      </c>
      <c r="F23" s="174">
        <f t="shared" ref="F23:G23" si="4">F24</f>
        <v>3010500</v>
      </c>
      <c r="G23" s="175">
        <f t="shared" si="4"/>
        <v>3046500</v>
      </c>
    </row>
    <row r="24" spans="1:10" ht="22.5" customHeight="1" x14ac:dyDescent="0.3">
      <c r="A24" s="54">
        <v>11</v>
      </c>
      <c r="B24" s="55" t="s">
        <v>76</v>
      </c>
      <c r="C24" s="148">
        <f>SUM(C25+C28)</f>
        <v>2368629.21</v>
      </c>
      <c r="D24" s="176">
        <f>SUM(D25+D28)</f>
        <v>2597513</v>
      </c>
      <c r="E24" s="177">
        <f>SUM(E25+E28)</f>
        <v>2991500</v>
      </c>
      <c r="F24" s="177">
        <f t="shared" ref="F24:G24" si="5">SUM(F25+F28)</f>
        <v>3010500</v>
      </c>
      <c r="G24" s="178">
        <f t="shared" si="5"/>
        <v>3046500</v>
      </c>
    </row>
    <row r="25" spans="1:10" s="123" customFormat="1" ht="22.5" customHeight="1" x14ac:dyDescent="0.3">
      <c r="A25" s="121">
        <v>3</v>
      </c>
      <c r="B25" s="122" t="s">
        <v>122</v>
      </c>
      <c r="C25" s="150">
        <f>C26+C27</f>
        <v>2366970.8199999998</v>
      </c>
      <c r="D25" s="179">
        <f>D26+D27</f>
        <v>2593513</v>
      </c>
      <c r="E25" s="180">
        <f>E26+E27</f>
        <v>2986500</v>
      </c>
      <c r="F25" s="180">
        <f t="shared" ref="F25:G25" si="6">F26+F27</f>
        <v>3005500</v>
      </c>
      <c r="G25" s="181">
        <f t="shared" si="6"/>
        <v>3041500</v>
      </c>
    </row>
    <row r="26" spans="1:10" ht="15" customHeight="1" x14ac:dyDescent="0.3">
      <c r="A26" s="56">
        <v>31</v>
      </c>
      <c r="B26" s="57" t="s">
        <v>77</v>
      </c>
      <c r="C26" s="152">
        <v>1997673.69</v>
      </c>
      <c r="D26" s="182">
        <v>2150713</v>
      </c>
      <c r="E26" s="183">
        <v>2470000</v>
      </c>
      <c r="F26" s="184">
        <v>2485000</v>
      </c>
      <c r="G26" s="185">
        <v>2510000</v>
      </c>
    </row>
    <row r="27" spans="1:10" ht="15" customHeight="1" x14ac:dyDescent="0.3">
      <c r="A27" s="56">
        <v>32</v>
      </c>
      <c r="B27" s="57" t="s">
        <v>78</v>
      </c>
      <c r="C27" s="153">
        <v>369297.13</v>
      </c>
      <c r="D27" s="182">
        <v>442800</v>
      </c>
      <c r="E27" s="183">
        <v>516500</v>
      </c>
      <c r="F27" s="184">
        <v>520500</v>
      </c>
      <c r="G27" s="185">
        <v>531500</v>
      </c>
    </row>
    <row r="28" spans="1:10" s="123" customFormat="1" ht="15" customHeight="1" x14ac:dyDescent="0.3">
      <c r="A28" s="121">
        <v>4</v>
      </c>
      <c r="B28" s="124" t="s">
        <v>9</v>
      </c>
      <c r="C28" s="155">
        <f>C29</f>
        <v>1658.39</v>
      </c>
      <c r="D28" s="186">
        <f>D29</f>
        <v>4000</v>
      </c>
      <c r="E28" s="187">
        <f>E29</f>
        <v>5000</v>
      </c>
      <c r="F28" s="187">
        <f t="shared" ref="F28:G28" si="7">F29</f>
        <v>5000</v>
      </c>
      <c r="G28" s="188">
        <f t="shared" si="7"/>
        <v>5000</v>
      </c>
      <c r="I28" s="48"/>
      <c r="J28" s="48"/>
    </row>
    <row r="29" spans="1:10" ht="15" customHeight="1" x14ac:dyDescent="0.3">
      <c r="A29" s="56">
        <v>42</v>
      </c>
      <c r="B29" s="57" t="s">
        <v>79</v>
      </c>
      <c r="C29" s="153">
        <v>1658.39</v>
      </c>
      <c r="D29" s="182">
        <v>4000</v>
      </c>
      <c r="E29" s="183">
        <v>5000</v>
      </c>
      <c r="F29" s="184">
        <v>5000</v>
      </c>
      <c r="G29" s="185">
        <v>5000</v>
      </c>
    </row>
    <row r="30" spans="1:10" ht="31.5" customHeight="1" x14ac:dyDescent="0.3">
      <c r="A30" s="78" t="s">
        <v>80</v>
      </c>
      <c r="B30" s="79" t="s">
        <v>81</v>
      </c>
      <c r="C30" s="157">
        <f t="shared" ref="C30:G31" si="8">C31</f>
        <v>4625</v>
      </c>
      <c r="D30" s="189">
        <f t="shared" si="8"/>
        <v>26500</v>
      </c>
      <c r="E30" s="189">
        <f t="shared" si="8"/>
        <v>33125</v>
      </c>
      <c r="F30" s="190">
        <f t="shared" si="8"/>
        <v>33125</v>
      </c>
      <c r="G30" s="191">
        <f t="shared" si="8"/>
        <v>33125</v>
      </c>
    </row>
    <row r="31" spans="1:10" ht="22.5" customHeight="1" x14ac:dyDescent="0.3">
      <c r="A31" s="54">
        <v>11</v>
      </c>
      <c r="B31" s="58" t="s">
        <v>76</v>
      </c>
      <c r="C31" s="149">
        <f t="shared" ref="C31:E32" si="9">C32</f>
        <v>4625</v>
      </c>
      <c r="D31" s="177">
        <f t="shared" si="9"/>
        <v>26500</v>
      </c>
      <c r="E31" s="177">
        <f t="shared" si="9"/>
        <v>33125</v>
      </c>
      <c r="F31" s="177">
        <f t="shared" si="8"/>
        <v>33125</v>
      </c>
      <c r="G31" s="178">
        <f t="shared" si="8"/>
        <v>33125</v>
      </c>
      <c r="I31" s="125"/>
    </row>
    <row r="32" spans="1:10" s="123" customFormat="1" x14ac:dyDescent="0.3">
      <c r="A32" s="121">
        <v>3</v>
      </c>
      <c r="B32" s="122" t="s">
        <v>122</v>
      </c>
      <c r="C32" s="151">
        <f t="shared" si="9"/>
        <v>4625</v>
      </c>
      <c r="D32" s="180">
        <f t="shared" si="9"/>
        <v>26500</v>
      </c>
      <c r="E32" s="180">
        <f t="shared" si="9"/>
        <v>33125</v>
      </c>
      <c r="F32" s="180">
        <f t="shared" ref="F32:G32" si="10">F33</f>
        <v>33125</v>
      </c>
      <c r="G32" s="181">
        <f t="shared" si="10"/>
        <v>33125</v>
      </c>
    </row>
    <row r="33" spans="1:7" x14ac:dyDescent="0.3">
      <c r="A33" s="56">
        <v>32</v>
      </c>
      <c r="B33" s="57" t="s">
        <v>78</v>
      </c>
      <c r="C33" s="154">
        <v>4625</v>
      </c>
      <c r="D33" s="183">
        <v>26500</v>
      </c>
      <c r="E33" s="183">
        <v>33125</v>
      </c>
      <c r="F33" s="183">
        <v>33125</v>
      </c>
      <c r="G33" s="192">
        <v>33125</v>
      </c>
    </row>
    <row r="34" spans="1:7" ht="31.5" customHeight="1" x14ac:dyDescent="0.3">
      <c r="A34" s="78" t="s">
        <v>82</v>
      </c>
      <c r="B34" s="79" t="s">
        <v>83</v>
      </c>
      <c r="C34" s="157">
        <f t="shared" ref="C34:G35" si="11">C35</f>
        <v>20051.71</v>
      </c>
      <c r="D34" s="189">
        <f t="shared" si="11"/>
        <v>22000</v>
      </c>
      <c r="E34" s="189">
        <f t="shared" si="11"/>
        <v>18000</v>
      </c>
      <c r="F34" s="190">
        <f t="shared" si="11"/>
        <v>18000</v>
      </c>
      <c r="G34" s="191">
        <f t="shared" si="11"/>
        <v>18000</v>
      </c>
    </row>
    <row r="35" spans="1:7" ht="22.5" customHeight="1" x14ac:dyDescent="0.3">
      <c r="A35" s="54">
        <v>11</v>
      </c>
      <c r="B35" s="58" t="s">
        <v>76</v>
      </c>
      <c r="C35" s="148">
        <f>C36</f>
        <v>20051.71</v>
      </c>
      <c r="D35" s="176">
        <f>D36</f>
        <v>22000</v>
      </c>
      <c r="E35" s="176">
        <f>E36</f>
        <v>18000</v>
      </c>
      <c r="F35" s="176">
        <f t="shared" si="11"/>
        <v>18000</v>
      </c>
      <c r="G35" s="193">
        <f t="shared" si="11"/>
        <v>18000</v>
      </c>
    </row>
    <row r="36" spans="1:7" s="123" customFormat="1" ht="15" customHeight="1" x14ac:dyDescent="0.3">
      <c r="A36" s="121">
        <v>4</v>
      </c>
      <c r="B36" s="124" t="s">
        <v>9</v>
      </c>
      <c r="C36" s="156">
        <f>C37+C38</f>
        <v>20051.71</v>
      </c>
      <c r="D36" s="187">
        <f>D37+D38</f>
        <v>22000</v>
      </c>
      <c r="E36" s="187">
        <f>E37+E38</f>
        <v>18000</v>
      </c>
      <c r="F36" s="187">
        <f t="shared" ref="F36:G36" si="12">F37+F38</f>
        <v>18000</v>
      </c>
      <c r="G36" s="188">
        <f t="shared" si="12"/>
        <v>18000</v>
      </c>
    </row>
    <row r="37" spans="1:7" ht="16.5" customHeight="1" x14ac:dyDescent="0.3">
      <c r="A37" s="56">
        <v>41</v>
      </c>
      <c r="B37" s="90" t="s">
        <v>10</v>
      </c>
      <c r="C37" s="158"/>
      <c r="D37" s="194">
        <v>0</v>
      </c>
      <c r="E37" s="194">
        <v>0</v>
      </c>
      <c r="F37" s="145">
        <v>0</v>
      </c>
      <c r="G37" s="195">
        <v>0</v>
      </c>
    </row>
    <row r="38" spans="1:7" ht="14.25" customHeight="1" x14ac:dyDescent="0.3">
      <c r="A38" s="56">
        <v>42</v>
      </c>
      <c r="B38" s="57" t="s">
        <v>79</v>
      </c>
      <c r="C38" s="154">
        <v>20051.71</v>
      </c>
      <c r="D38" s="183">
        <v>22000</v>
      </c>
      <c r="E38" s="183">
        <v>18000</v>
      </c>
      <c r="F38" s="183">
        <v>18000</v>
      </c>
      <c r="G38" s="192">
        <v>18000</v>
      </c>
    </row>
    <row r="39" spans="1:7" ht="19.5" customHeight="1" x14ac:dyDescent="0.3">
      <c r="A39" s="75" t="s">
        <v>74</v>
      </c>
      <c r="B39" s="77" t="s">
        <v>75</v>
      </c>
      <c r="C39" s="159">
        <f t="shared" ref="C39:D39" si="13">C40</f>
        <v>647.54</v>
      </c>
      <c r="D39" s="196">
        <f t="shared" si="13"/>
        <v>1400</v>
      </c>
      <c r="E39" s="197">
        <f t="shared" ref="E39:G41" si="14">E40</f>
        <v>0</v>
      </c>
      <c r="F39" s="197">
        <f t="shared" si="14"/>
        <v>0</v>
      </c>
      <c r="G39" s="198">
        <f t="shared" si="14"/>
        <v>0</v>
      </c>
    </row>
    <row r="40" spans="1:7" ht="15" customHeight="1" x14ac:dyDescent="0.3">
      <c r="A40" s="54">
        <v>51</v>
      </c>
      <c r="B40" s="63" t="s">
        <v>110</v>
      </c>
      <c r="C40" s="160">
        <f t="shared" ref="C40:E41" si="15">C41</f>
        <v>647.54</v>
      </c>
      <c r="D40" s="199">
        <f t="shared" si="15"/>
        <v>1400</v>
      </c>
      <c r="E40" s="182">
        <f t="shared" si="15"/>
        <v>0</v>
      </c>
      <c r="F40" s="182">
        <f t="shared" si="14"/>
        <v>0</v>
      </c>
      <c r="G40" s="200">
        <f t="shared" si="14"/>
        <v>0</v>
      </c>
    </row>
    <row r="41" spans="1:7" s="123" customFormat="1" x14ac:dyDescent="0.3">
      <c r="A41" s="121">
        <v>3</v>
      </c>
      <c r="B41" s="122" t="s">
        <v>122</v>
      </c>
      <c r="C41" s="150">
        <f t="shared" si="15"/>
        <v>647.54</v>
      </c>
      <c r="D41" s="179">
        <f t="shared" si="15"/>
        <v>1400</v>
      </c>
      <c r="E41" s="180">
        <f t="shared" si="15"/>
        <v>0</v>
      </c>
      <c r="F41" s="180">
        <f t="shared" si="14"/>
        <v>0</v>
      </c>
      <c r="G41" s="181">
        <f t="shared" si="14"/>
        <v>0</v>
      </c>
    </row>
    <row r="42" spans="1:7" ht="15" customHeight="1" x14ac:dyDescent="0.3">
      <c r="A42" s="56">
        <v>32</v>
      </c>
      <c r="B42" s="57" t="s">
        <v>78</v>
      </c>
      <c r="C42" s="153">
        <v>647.54</v>
      </c>
      <c r="D42" s="182">
        <v>1400</v>
      </c>
      <c r="E42" s="182">
        <v>0</v>
      </c>
      <c r="F42" s="182">
        <v>0</v>
      </c>
      <c r="G42" s="200">
        <v>0</v>
      </c>
    </row>
    <row r="43" spans="1:7" ht="31.5" customHeight="1" x14ac:dyDescent="0.3">
      <c r="A43" s="82" t="s">
        <v>124</v>
      </c>
      <c r="B43" s="87" t="s">
        <v>125</v>
      </c>
      <c r="C43" s="157">
        <f>C44</f>
        <v>97558.399999999994</v>
      </c>
      <c r="D43" s="189">
        <f t="shared" ref="D43:G43" si="16">D44</f>
        <v>0</v>
      </c>
      <c r="E43" s="189">
        <f t="shared" si="16"/>
        <v>0</v>
      </c>
      <c r="F43" s="189">
        <f t="shared" si="16"/>
        <v>0</v>
      </c>
      <c r="G43" s="189">
        <f t="shared" si="16"/>
        <v>0</v>
      </c>
    </row>
    <row r="44" spans="1:7" ht="22.5" customHeight="1" x14ac:dyDescent="0.3">
      <c r="A44" s="59">
        <v>575</v>
      </c>
      <c r="B44" s="55" t="s">
        <v>60</v>
      </c>
      <c r="C44" s="149">
        <f>C45+C48</f>
        <v>97558.399999999994</v>
      </c>
      <c r="D44" s="177">
        <f>D45+D48</f>
        <v>0</v>
      </c>
      <c r="E44" s="177">
        <f>E45+E48</f>
        <v>0</v>
      </c>
      <c r="F44" s="177">
        <f>F45+F48</f>
        <v>0</v>
      </c>
      <c r="G44" s="178">
        <f t="shared" ref="G44" si="17">G45+G48</f>
        <v>0</v>
      </c>
    </row>
    <row r="45" spans="1:7" s="123" customFormat="1" x14ac:dyDescent="0.3">
      <c r="A45" s="121">
        <v>3</v>
      </c>
      <c r="B45" s="122" t="s">
        <v>122</v>
      </c>
      <c r="C45" s="151">
        <f>C46+C47</f>
        <v>97331.43</v>
      </c>
      <c r="D45" s="180">
        <f>D46+D47</f>
        <v>0</v>
      </c>
      <c r="E45" s="180">
        <f>E46+E47</f>
        <v>0</v>
      </c>
      <c r="F45" s="180">
        <f t="shared" ref="F45" si="18">F46+F47</f>
        <v>0</v>
      </c>
      <c r="G45" s="181">
        <f t="shared" ref="G45" si="19">G46+G47</f>
        <v>0</v>
      </c>
    </row>
    <row r="46" spans="1:7" x14ac:dyDescent="0.3">
      <c r="A46" s="61">
        <v>31</v>
      </c>
      <c r="B46" s="62" t="s">
        <v>77</v>
      </c>
      <c r="C46" s="154">
        <v>88913.87</v>
      </c>
      <c r="D46" s="183"/>
      <c r="E46" s="183"/>
      <c r="F46" s="184"/>
      <c r="G46" s="185"/>
    </row>
    <row r="47" spans="1:7" x14ac:dyDescent="0.3">
      <c r="A47" s="61">
        <v>32</v>
      </c>
      <c r="B47" s="62" t="s">
        <v>78</v>
      </c>
      <c r="C47" s="154">
        <v>8417.56</v>
      </c>
      <c r="D47" s="183"/>
      <c r="E47" s="183"/>
      <c r="F47" s="184"/>
      <c r="G47" s="185"/>
    </row>
    <row r="48" spans="1:7" s="123" customFormat="1" ht="15" customHeight="1" x14ac:dyDescent="0.3">
      <c r="A48" s="121">
        <v>4</v>
      </c>
      <c r="B48" s="124" t="s">
        <v>9</v>
      </c>
      <c r="C48" s="156">
        <f>C49</f>
        <v>226.97</v>
      </c>
      <c r="D48" s="187">
        <f>D49</f>
        <v>0</v>
      </c>
      <c r="E48" s="187">
        <f>E49</f>
        <v>0</v>
      </c>
      <c r="F48" s="187">
        <f t="shared" ref="F48" si="20">F49</f>
        <v>0</v>
      </c>
      <c r="G48" s="188">
        <f t="shared" ref="G48" si="21">G49</f>
        <v>0</v>
      </c>
    </row>
    <row r="49" spans="1:7" x14ac:dyDescent="0.3">
      <c r="A49" s="61">
        <v>42</v>
      </c>
      <c r="B49" s="57" t="s">
        <v>79</v>
      </c>
      <c r="C49" s="154">
        <v>226.97</v>
      </c>
      <c r="D49" s="183"/>
      <c r="E49" s="183"/>
      <c r="F49" s="184"/>
      <c r="G49" s="185"/>
    </row>
    <row r="50" spans="1:7" ht="31.5" customHeight="1" x14ac:dyDescent="0.3">
      <c r="A50" s="80" t="s">
        <v>92</v>
      </c>
      <c r="B50" s="81" t="s">
        <v>93</v>
      </c>
      <c r="C50" s="157">
        <f t="shared" ref="C50:G50" si="22">C51+C57</f>
        <v>207042.95</v>
      </c>
      <c r="D50" s="189">
        <f t="shared" si="22"/>
        <v>230590</v>
      </c>
      <c r="E50" s="189">
        <f t="shared" si="22"/>
        <v>236130</v>
      </c>
      <c r="F50" s="190">
        <f t="shared" si="22"/>
        <v>245200</v>
      </c>
      <c r="G50" s="190">
        <f t="shared" si="22"/>
        <v>246500</v>
      </c>
    </row>
    <row r="51" spans="1:7" ht="22.5" customHeight="1" x14ac:dyDescent="0.3">
      <c r="A51" s="59">
        <v>12</v>
      </c>
      <c r="B51" s="60" t="s">
        <v>84</v>
      </c>
      <c r="C51" s="149">
        <f>C52+C55</f>
        <v>62112.91</v>
      </c>
      <c r="D51" s="177">
        <f>D52+D55</f>
        <v>69240</v>
      </c>
      <c r="E51" s="177">
        <f>E52+E55</f>
        <v>70839</v>
      </c>
      <c r="F51" s="177">
        <f>F52+F55</f>
        <v>73560</v>
      </c>
      <c r="G51" s="178">
        <f t="shared" ref="G51" si="23">G52+G55</f>
        <v>73950</v>
      </c>
    </row>
    <row r="52" spans="1:7" s="123" customFormat="1" x14ac:dyDescent="0.3">
      <c r="A52" s="121">
        <v>3</v>
      </c>
      <c r="B52" s="122" t="s">
        <v>122</v>
      </c>
      <c r="C52" s="151">
        <f>C53+C54</f>
        <v>62112.91</v>
      </c>
      <c r="D52" s="180">
        <f>D53+D54</f>
        <v>69240</v>
      </c>
      <c r="E52" s="180">
        <f>E53+E54</f>
        <v>69639</v>
      </c>
      <c r="F52" s="180">
        <f t="shared" ref="F52:G52" si="24">F53+F54</f>
        <v>72510</v>
      </c>
      <c r="G52" s="181">
        <f t="shared" si="24"/>
        <v>72900</v>
      </c>
    </row>
    <row r="53" spans="1:7" x14ac:dyDescent="0.3">
      <c r="A53" s="61">
        <v>31</v>
      </c>
      <c r="B53" s="62" t="s">
        <v>77</v>
      </c>
      <c r="C53" s="154">
        <v>51365.11</v>
      </c>
      <c r="D53" s="183">
        <v>57750</v>
      </c>
      <c r="E53" s="183">
        <v>46659</v>
      </c>
      <c r="F53" s="184">
        <v>59340</v>
      </c>
      <c r="G53" s="185">
        <v>59520</v>
      </c>
    </row>
    <row r="54" spans="1:7" x14ac:dyDescent="0.3">
      <c r="A54" s="61">
        <v>32</v>
      </c>
      <c r="B54" s="62" t="s">
        <v>78</v>
      </c>
      <c r="C54" s="154">
        <v>10747.8</v>
      </c>
      <c r="D54" s="183">
        <v>11490</v>
      </c>
      <c r="E54" s="183">
        <v>22980</v>
      </c>
      <c r="F54" s="184">
        <v>13170</v>
      </c>
      <c r="G54" s="185">
        <v>13380</v>
      </c>
    </row>
    <row r="55" spans="1:7" s="123" customFormat="1" ht="15" customHeight="1" x14ac:dyDescent="0.3">
      <c r="A55" s="121">
        <v>4</v>
      </c>
      <c r="B55" s="124" t="s">
        <v>9</v>
      </c>
      <c r="C55" s="156">
        <f>C56</f>
        <v>0</v>
      </c>
      <c r="D55" s="187">
        <f>D56</f>
        <v>0</v>
      </c>
      <c r="E55" s="187">
        <f>E56</f>
        <v>1200</v>
      </c>
      <c r="F55" s="187">
        <f t="shared" ref="F55:G55" si="25">F56</f>
        <v>1050</v>
      </c>
      <c r="G55" s="188">
        <f t="shared" si="25"/>
        <v>1050</v>
      </c>
    </row>
    <row r="56" spans="1:7" x14ac:dyDescent="0.3">
      <c r="A56" s="61">
        <v>42</v>
      </c>
      <c r="B56" s="57" t="s">
        <v>79</v>
      </c>
      <c r="C56" s="154"/>
      <c r="D56" s="183"/>
      <c r="E56" s="183">
        <v>1200</v>
      </c>
      <c r="F56" s="184">
        <v>1050</v>
      </c>
      <c r="G56" s="184">
        <v>1050</v>
      </c>
    </row>
    <row r="57" spans="1:7" ht="22.5" customHeight="1" x14ac:dyDescent="0.3">
      <c r="A57" s="59">
        <v>564</v>
      </c>
      <c r="B57" s="63" t="s">
        <v>85</v>
      </c>
      <c r="C57" s="149">
        <f>C58+C61</f>
        <v>144930.04</v>
      </c>
      <c r="D57" s="177">
        <f>D58+D61</f>
        <v>161350</v>
      </c>
      <c r="E57" s="177">
        <f>E58+E61</f>
        <v>165291</v>
      </c>
      <c r="F57" s="177">
        <f t="shared" ref="F57:G57" si="26">F58+F61</f>
        <v>171640</v>
      </c>
      <c r="G57" s="177">
        <f t="shared" si="26"/>
        <v>172550</v>
      </c>
    </row>
    <row r="58" spans="1:7" s="123" customFormat="1" x14ac:dyDescent="0.3">
      <c r="A58" s="121">
        <v>3</v>
      </c>
      <c r="B58" s="122" t="s">
        <v>122</v>
      </c>
      <c r="C58" s="151">
        <f>C59+C60</f>
        <v>144930.04</v>
      </c>
      <c r="D58" s="180">
        <f>D59+D60</f>
        <v>161350</v>
      </c>
      <c r="E58" s="180">
        <f>E59+E60</f>
        <v>162491</v>
      </c>
      <c r="F58" s="180">
        <f t="shared" ref="F58:G58" si="27">F59+F60</f>
        <v>169190</v>
      </c>
      <c r="G58" s="181">
        <f t="shared" si="27"/>
        <v>170100</v>
      </c>
    </row>
    <row r="59" spans="1:7" x14ac:dyDescent="0.3">
      <c r="A59" s="61">
        <v>31</v>
      </c>
      <c r="B59" s="57" t="s">
        <v>77</v>
      </c>
      <c r="C59" s="154">
        <v>119851.99</v>
      </c>
      <c r="D59" s="183">
        <v>134750</v>
      </c>
      <c r="E59" s="183">
        <v>108871</v>
      </c>
      <c r="F59" s="184">
        <v>138460</v>
      </c>
      <c r="G59" s="185">
        <v>138880</v>
      </c>
    </row>
    <row r="60" spans="1:7" x14ac:dyDescent="0.3">
      <c r="A60" s="61">
        <v>32</v>
      </c>
      <c r="B60" s="57" t="s">
        <v>78</v>
      </c>
      <c r="C60" s="154">
        <v>25078.05</v>
      </c>
      <c r="D60" s="183">
        <v>26600</v>
      </c>
      <c r="E60" s="183">
        <v>53620</v>
      </c>
      <c r="F60" s="184">
        <v>30730</v>
      </c>
      <c r="G60" s="185">
        <v>31220</v>
      </c>
    </row>
    <row r="61" spans="1:7" s="123" customFormat="1" ht="15" customHeight="1" x14ac:dyDescent="0.3">
      <c r="A61" s="121">
        <v>4</v>
      </c>
      <c r="B61" s="124" t="s">
        <v>9</v>
      </c>
      <c r="C61" s="156">
        <f>C62</f>
        <v>0</v>
      </c>
      <c r="D61" s="187">
        <f>D62</f>
        <v>0</v>
      </c>
      <c r="E61" s="187">
        <f>E62</f>
        <v>2800</v>
      </c>
      <c r="F61" s="187">
        <f t="shared" ref="F61:G61" si="28">F62</f>
        <v>2450</v>
      </c>
      <c r="G61" s="188">
        <f t="shared" si="28"/>
        <v>2450</v>
      </c>
    </row>
    <row r="62" spans="1:7" x14ac:dyDescent="0.3">
      <c r="A62" s="61">
        <v>42</v>
      </c>
      <c r="B62" s="57" t="s">
        <v>79</v>
      </c>
      <c r="C62" s="154"/>
      <c r="D62" s="183"/>
      <c r="E62" s="183">
        <v>2800</v>
      </c>
      <c r="F62" s="183">
        <v>2450</v>
      </c>
      <c r="G62" s="201">
        <v>2450</v>
      </c>
    </row>
    <row r="63" spans="1:7" ht="31.5" customHeight="1" x14ac:dyDescent="0.3">
      <c r="A63" s="80" t="s">
        <v>94</v>
      </c>
      <c r="B63" s="81" t="s">
        <v>95</v>
      </c>
      <c r="C63" s="161">
        <f t="shared" ref="C63:G63" si="29">C64+C70</f>
        <v>330061.97000000003</v>
      </c>
      <c r="D63" s="202">
        <f t="shared" si="29"/>
        <v>330700</v>
      </c>
      <c r="E63" s="202">
        <f t="shared" si="29"/>
        <v>345600</v>
      </c>
      <c r="F63" s="191">
        <f t="shared" si="29"/>
        <v>345400</v>
      </c>
      <c r="G63" s="191">
        <f t="shared" si="29"/>
        <v>344600</v>
      </c>
    </row>
    <row r="64" spans="1:7" ht="22.5" customHeight="1" x14ac:dyDescent="0.3">
      <c r="A64" s="59">
        <v>12</v>
      </c>
      <c r="B64" s="64" t="s">
        <v>84</v>
      </c>
      <c r="C64" s="148">
        <f>C65+C68</f>
        <v>49509.37</v>
      </c>
      <c r="D64" s="176">
        <f>D65+D68</f>
        <v>49605</v>
      </c>
      <c r="E64" s="176">
        <f>E65+E68</f>
        <v>51840</v>
      </c>
      <c r="F64" s="176">
        <f t="shared" ref="F64:G64" si="30">F65+F68</f>
        <v>51810</v>
      </c>
      <c r="G64" s="176">
        <f t="shared" si="30"/>
        <v>51690</v>
      </c>
    </row>
    <row r="65" spans="1:7" s="123" customFormat="1" x14ac:dyDescent="0.3">
      <c r="A65" s="121">
        <v>3</v>
      </c>
      <c r="B65" s="122" t="s">
        <v>122</v>
      </c>
      <c r="C65" s="150">
        <f>C66+C67</f>
        <v>48835.97</v>
      </c>
      <c r="D65" s="180">
        <f>D66+D67</f>
        <v>49605</v>
      </c>
      <c r="E65" s="180">
        <f>E66+E67</f>
        <v>51315</v>
      </c>
      <c r="F65" s="180">
        <f t="shared" ref="F65:G65" si="31">F66+F67</f>
        <v>51360</v>
      </c>
      <c r="G65" s="181">
        <f t="shared" si="31"/>
        <v>51390</v>
      </c>
    </row>
    <row r="66" spans="1:7" x14ac:dyDescent="0.3">
      <c r="A66" s="61">
        <v>31</v>
      </c>
      <c r="B66" s="62" t="s">
        <v>77</v>
      </c>
      <c r="C66" s="162">
        <v>35617.760000000002</v>
      </c>
      <c r="D66" s="203">
        <v>35040</v>
      </c>
      <c r="E66" s="203">
        <v>37950</v>
      </c>
      <c r="F66" s="204">
        <v>38265</v>
      </c>
      <c r="G66" s="185">
        <v>38400</v>
      </c>
    </row>
    <row r="67" spans="1:7" x14ac:dyDescent="0.3">
      <c r="A67" s="61">
        <v>32</v>
      </c>
      <c r="B67" s="57" t="s">
        <v>78</v>
      </c>
      <c r="C67" s="153">
        <v>13218.21</v>
      </c>
      <c r="D67" s="203">
        <v>14565</v>
      </c>
      <c r="E67" s="203">
        <v>13365</v>
      </c>
      <c r="F67" s="204">
        <v>13095</v>
      </c>
      <c r="G67" s="185">
        <v>12990</v>
      </c>
    </row>
    <row r="68" spans="1:7" s="123" customFormat="1" ht="15" customHeight="1" x14ac:dyDescent="0.3">
      <c r="A68" s="121">
        <v>4</v>
      </c>
      <c r="B68" s="124" t="s">
        <v>9</v>
      </c>
      <c r="C68" s="155">
        <f>C69</f>
        <v>673.4</v>
      </c>
      <c r="D68" s="187">
        <f>D69</f>
        <v>0</v>
      </c>
      <c r="E68" s="187">
        <f>E69</f>
        <v>525</v>
      </c>
      <c r="F68" s="187">
        <f t="shared" ref="F68:G68" si="32">F69</f>
        <v>450</v>
      </c>
      <c r="G68" s="188">
        <f t="shared" si="32"/>
        <v>300</v>
      </c>
    </row>
    <row r="69" spans="1:7" x14ac:dyDescent="0.3">
      <c r="A69" s="61">
        <v>42</v>
      </c>
      <c r="B69" s="57" t="s">
        <v>79</v>
      </c>
      <c r="C69" s="153">
        <v>673.4</v>
      </c>
      <c r="D69" s="203"/>
      <c r="E69" s="203">
        <v>525</v>
      </c>
      <c r="F69" s="203">
        <v>450</v>
      </c>
      <c r="G69" s="205">
        <v>300</v>
      </c>
    </row>
    <row r="70" spans="1:7" ht="22.5" customHeight="1" x14ac:dyDescent="0.3">
      <c r="A70" s="59">
        <v>561</v>
      </c>
      <c r="B70" s="63" t="s">
        <v>58</v>
      </c>
      <c r="C70" s="148">
        <f>C71+C74</f>
        <v>280552.60000000003</v>
      </c>
      <c r="D70" s="176">
        <f>D71+D74</f>
        <v>281095</v>
      </c>
      <c r="E70" s="176">
        <f>E71+E74</f>
        <v>293760</v>
      </c>
      <c r="F70" s="176">
        <f t="shared" ref="F70:G70" si="33">F71+F74</f>
        <v>293590</v>
      </c>
      <c r="G70" s="176">
        <f t="shared" si="33"/>
        <v>292910</v>
      </c>
    </row>
    <row r="71" spans="1:7" s="123" customFormat="1" x14ac:dyDescent="0.3">
      <c r="A71" s="121">
        <v>3</v>
      </c>
      <c r="B71" s="122" t="s">
        <v>122</v>
      </c>
      <c r="C71" s="150">
        <f>C72+C73</f>
        <v>276736.65000000002</v>
      </c>
      <c r="D71" s="180">
        <f>D72+D73</f>
        <v>281095</v>
      </c>
      <c r="E71" s="180">
        <f>E72+E73</f>
        <v>290785</v>
      </c>
      <c r="F71" s="180">
        <f t="shared" ref="F71:G71" si="34">F72+F73</f>
        <v>291040</v>
      </c>
      <c r="G71" s="181">
        <f t="shared" si="34"/>
        <v>291210</v>
      </c>
    </row>
    <row r="72" spans="1:7" x14ac:dyDescent="0.3">
      <c r="A72" s="61">
        <v>31</v>
      </c>
      <c r="B72" s="57" t="s">
        <v>77</v>
      </c>
      <c r="C72" s="153">
        <v>201833.97</v>
      </c>
      <c r="D72" s="203">
        <v>198560</v>
      </c>
      <c r="E72" s="203">
        <v>215050</v>
      </c>
      <c r="F72" s="204">
        <v>216835</v>
      </c>
      <c r="G72" s="185">
        <v>217600</v>
      </c>
    </row>
    <row r="73" spans="1:7" x14ac:dyDescent="0.3">
      <c r="A73" s="61">
        <v>32</v>
      </c>
      <c r="B73" s="57" t="s">
        <v>78</v>
      </c>
      <c r="C73" s="153">
        <v>74902.679999999993</v>
      </c>
      <c r="D73" s="203">
        <v>82535</v>
      </c>
      <c r="E73" s="203">
        <v>75735</v>
      </c>
      <c r="F73" s="204">
        <v>74205</v>
      </c>
      <c r="G73" s="185">
        <v>73610</v>
      </c>
    </row>
    <row r="74" spans="1:7" s="123" customFormat="1" ht="15" customHeight="1" x14ac:dyDescent="0.3">
      <c r="A74" s="121">
        <v>4</v>
      </c>
      <c r="B74" s="124" t="s">
        <v>9</v>
      </c>
      <c r="C74" s="155">
        <f>C75</f>
        <v>3815.95</v>
      </c>
      <c r="D74" s="187">
        <f>D75</f>
        <v>0</v>
      </c>
      <c r="E74" s="187">
        <f>E75</f>
        <v>2975</v>
      </c>
      <c r="F74" s="187">
        <f t="shared" ref="F74:G74" si="35">F75</f>
        <v>2550</v>
      </c>
      <c r="G74" s="188">
        <f t="shared" si="35"/>
        <v>1700</v>
      </c>
    </row>
    <row r="75" spans="1:7" x14ac:dyDescent="0.3">
      <c r="A75" s="61">
        <v>42</v>
      </c>
      <c r="B75" s="57" t="s">
        <v>79</v>
      </c>
      <c r="C75" s="153">
        <v>3815.95</v>
      </c>
      <c r="D75" s="203"/>
      <c r="E75" s="203">
        <v>2975</v>
      </c>
      <c r="F75" s="203">
        <v>2550</v>
      </c>
      <c r="G75" s="205">
        <v>1700</v>
      </c>
    </row>
    <row r="76" spans="1:7" ht="31.5" customHeight="1" x14ac:dyDescent="0.3">
      <c r="A76" s="80" t="s">
        <v>121</v>
      </c>
      <c r="B76" s="81" t="s">
        <v>96</v>
      </c>
      <c r="C76" s="161">
        <f t="shared" ref="C76:G76" si="36">C77+C83</f>
        <v>345620.54</v>
      </c>
      <c r="D76" s="202">
        <f t="shared" si="36"/>
        <v>369900</v>
      </c>
      <c r="E76" s="202">
        <f t="shared" si="36"/>
        <v>377700</v>
      </c>
      <c r="F76" s="191">
        <f t="shared" si="36"/>
        <v>377500</v>
      </c>
      <c r="G76" s="191">
        <f t="shared" si="36"/>
        <v>378400</v>
      </c>
    </row>
    <row r="77" spans="1:7" ht="22.5" customHeight="1" x14ac:dyDescent="0.3">
      <c r="A77" s="59">
        <v>12</v>
      </c>
      <c r="B77" s="55" t="s">
        <v>84</v>
      </c>
      <c r="C77" s="148">
        <f>C78+C81</f>
        <v>51843.119999999995</v>
      </c>
      <c r="D77" s="176">
        <f>D78+D81</f>
        <v>55485</v>
      </c>
      <c r="E77" s="176">
        <f>E78+E81</f>
        <v>56655</v>
      </c>
      <c r="F77" s="176">
        <f t="shared" ref="F77:G77" si="37">F78+F81</f>
        <v>56625</v>
      </c>
      <c r="G77" s="176">
        <f t="shared" si="37"/>
        <v>56760</v>
      </c>
    </row>
    <row r="78" spans="1:7" s="123" customFormat="1" x14ac:dyDescent="0.3">
      <c r="A78" s="121">
        <v>3</v>
      </c>
      <c r="B78" s="122" t="s">
        <v>122</v>
      </c>
      <c r="C78" s="151">
        <f>C79+C80</f>
        <v>51165.179999999993</v>
      </c>
      <c r="D78" s="180">
        <f>D79+D80</f>
        <v>55215</v>
      </c>
      <c r="E78" s="180">
        <f>E79+E80</f>
        <v>56055</v>
      </c>
      <c r="F78" s="180">
        <f t="shared" ref="F78:G78" si="38">F79+F80</f>
        <v>56025</v>
      </c>
      <c r="G78" s="181">
        <f t="shared" si="38"/>
        <v>56235</v>
      </c>
    </row>
    <row r="79" spans="1:7" x14ac:dyDescent="0.3">
      <c r="A79" s="61">
        <v>31</v>
      </c>
      <c r="B79" s="65" t="s">
        <v>77</v>
      </c>
      <c r="C79" s="163">
        <v>34455.949999999997</v>
      </c>
      <c r="D79" s="203">
        <v>37470</v>
      </c>
      <c r="E79" s="203">
        <v>39300</v>
      </c>
      <c r="F79" s="204">
        <v>39450</v>
      </c>
      <c r="G79" s="185">
        <v>39690</v>
      </c>
    </row>
    <row r="80" spans="1:7" x14ac:dyDescent="0.3">
      <c r="A80" s="61">
        <v>32</v>
      </c>
      <c r="B80" s="57" t="s">
        <v>78</v>
      </c>
      <c r="C80" s="163">
        <v>16709.23</v>
      </c>
      <c r="D80" s="203">
        <v>17745</v>
      </c>
      <c r="E80" s="203">
        <v>16755</v>
      </c>
      <c r="F80" s="204">
        <v>16575</v>
      </c>
      <c r="G80" s="185">
        <v>16545</v>
      </c>
    </row>
    <row r="81" spans="1:7" s="123" customFormat="1" ht="15" customHeight="1" x14ac:dyDescent="0.3">
      <c r="A81" s="121">
        <v>4</v>
      </c>
      <c r="B81" s="124" t="s">
        <v>9</v>
      </c>
      <c r="C81" s="156">
        <f>C82</f>
        <v>677.94</v>
      </c>
      <c r="D81" s="187">
        <f>D82</f>
        <v>270</v>
      </c>
      <c r="E81" s="187">
        <f>E82</f>
        <v>600</v>
      </c>
      <c r="F81" s="187">
        <f t="shared" ref="F81:G81" si="39">F82</f>
        <v>600</v>
      </c>
      <c r="G81" s="188">
        <f t="shared" si="39"/>
        <v>525</v>
      </c>
    </row>
    <row r="82" spans="1:7" x14ac:dyDescent="0.3">
      <c r="A82" s="61">
        <v>42</v>
      </c>
      <c r="B82" s="57" t="s">
        <v>79</v>
      </c>
      <c r="C82" s="163">
        <v>677.94</v>
      </c>
      <c r="D82" s="203">
        <v>270</v>
      </c>
      <c r="E82" s="203">
        <v>600</v>
      </c>
      <c r="F82" s="203">
        <v>600</v>
      </c>
      <c r="G82" s="205">
        <v>525</v>
      </c>
    </row>
    <row r="83" spans="1:7" ht="22.5" customHeight="1" x14ac:dyDescent="0.3">
      <c r="A83" s="59">
        <v>563</v>
      </c>
      <c r="B83" s="63" t="s">
        <v>59</v>
      </c>
      <c r="C83" s="148">
        <f>C84+C87</f>
        <v>293777.42</v>
      </c>
      <c r="D83" s="176">
        <f>D84+D87</f>
        <v>314415</v>
      </c>
      <c r="E83" s="176">
        <f>E84+E87</f>
        <v>321045</v>
      </c>
      <c r="F83" s="176">
        <f t="shared" ref="F83:G83" si="40">F84+F87</f>
        <v>320875</v>
      </c>
      <c r="G83" s="176">
        <f t="shared" si="40"/>
        <v>321640</v>
      </c>
    </row>
    <row r="84" spans="1:7" s="123" customFormat="1" x14ac:dyDescent="0.3">
      <c r="A84" s="121">
        <v>3</v>
      </c>
      <c r="B84" s="122" t="s">
        <v>122</v>
      </c>
      <c r="C84" s="151">
        <f>C85+C86</f>
        <v>289935.75</v>
      </c>
      <c r="D84" s="180">
        <f>D85+D86</f>
        <v>312885</v>
      </c>
      <c r="E84" s="180">
        <f>E85+E86</f>
        <v>317645</v>
      </c>
      <c r="F84" s="180">
        <f t="shared" ref="F84:G84" si="41">F85+F86</f>
        <v>317475</v>
      </c>
      <c r="G84" s="181">
        <f t="shared" si="41"/>
        <v>318665</v>
      </c>
    </row>
    <row r="85" spans="1:7" x14ac:dyDescent="0.3">
      <c r="A85" s="61">
        <v>31</v>
      </c>
      <c r="B85" s="57" t="s">
        <v>77</v>
      </c>
      <c r="C85" s="163">
        <v>195250.42</v>
      </c>
      <c r="D85" s="203">
        <v>212330</v>
      </c>
      <c r="E85" s="203">
        <v>222700</v>
      </c>
      <c r="F85" s="204">
        <v>223550</v>
      </c>
      <c r="G85" s="185">
        <v>224910</v>
      </c>
    </row>
    <row r="86" spans="1:7" x14ac:dyDescent="0.3">
      <c r="A86" s="61">
        <v>32</v>
      </c>
      <c r="B86" s="57" t="s">
        <v>78</v>
      </c>
      <c r="C86" s="163">
        <v>94685.33</v>
      </c>
      <c r="D86" s="203">
        <v>100555</v>
      </c>
      <c r="E86" s="203">
        <v>94945</v>
      </c>
      <c r="F86" s="204">
        <v>93925</v>
      </c>
      <c r="G86" s="185">
        <v>93755</v>
      </c>
    </row>
    <row r="87" spans="1:7" s="123" customFormat="1" ht="15" customHeight="1" x14ac:dyDescent="0.3">
      <c r="A87" s="121">
        <v>4</v>
      </c>
      <c r="B87" s="124" t="s">
        <v>9</v>
      </c>
      <c r="C87" s="156">
        <f>C88</f>
        <v>3841.67</v>
      </c>
      <c r="D87" s="187">
        <f>D88</f>
        <v>1530</v>
      </c>
      <c r="E87" s="187">
        <f>E88</f>
        <v>3400</v>
      </c>
      <c r="F87" s="187">
        <f t="shared" ref="F87:G87" si="42">F88</f>
        <v>3400</v>
      </c>
      <c r="G87" s="188">
        <f t="shared" si="42"/>
        <v>2975</v>
      </c>
    </row>
    <row r="88" spans="1:7" x14ac:dyDescent="0.3">
      <c r="A88" s="61">
        <v>42</v>
      </c>
      <c r="B88" s="57" t="s">
        <v>79</v>
      </c>
      <c r="C88" s="163">
        <v>3841.67</v>
      </c>
      <c r="D88" s="203">
        <v>1530</v>
      </c>
      <c r="E88" s="203">
        <v>3400</v>
      </c>
      <c r="F88" s="203">
        <v>3400</v>
      </c>
      <c r="G88" s="205">
        <v>2975</v>
      </c>
    </row>
    <row r="89" spans="1:7" ht="31.5" customHeight="1" x14ac:dyDescent="0.3">
      <c r="A89" s="80" t="s">
        <v>97</v>
      </c>
      <c r="B89" s="81" t="s">
        <v>98</v>
      </c>
      <c r="C89" s="161">
        <f t="shared" ref="C89:D89" si="43">C90+C94</f>
        <v>180305.48</v>
      </c>
      <c r="D89" s="202">
        <f t="shared" si="43"/>
        <v>191600</v>
      </c>
      <c r="E89" s="202">
        <f t="shared" ref="E89:G89" si="44">E90+E94</f>
        <v>179000</v>
      </c>
      <c r="F89" s="191">
        <f t="shared" si="44"/>
        <v>180500</v>
      </c>
      <c r="G89" s="191">
        <f t="shared" si="44"/>
        <v>182500</v>
      </c>
    </row>
    <row r="90" spans="1:7" ht="22.5" customHeight="1" x14ac:dyDescent="0.3">
      <c r="A90" s="59">
        <v>12</v>
      </c>
      <c r="B90" s="64" t="s">
        <v>84</v>
      </c>
      <c r="C90" s="148">
        <f>C91</f>
        <v>27022.170000000002</v>
      </c>
      <c r="D90" s="176">
        <f>D91</f>
        <v>28740</v>
      </c>
      <c r="E90" s="176">
        <f>E91</f>
        <v>26850</v>
      </c>
      <c r="F90" s="176">
        <f t="shared" ref="F90:G90" si="45">F91</f>
        <v>27075</v>
      </c>
      <c r="G90" s="176">
        <f t="shared" si="45"/>
        <v>27375</v>
      </c>
    </row>
    <row r="91" spans="1:7" s="123" customFormat="1" x14ac:dyDescent="0.3">
      <c r="A91" s="121">
        <v>3</v>
      </c>
      <c r="B91" s="122" t="s">
        <v>122</v>
      </c>
      <c r="C91" s="150">
        <f>C92+C93</f>
        <v>27022.170000000002</v>
      </c>
      <c r="D91" s="180">
        <f>D92+D93</f>
        <v>28740</v>
      </c>
      <c r="E91" s="180">
        <f>E92+E93</f>
        <v>26850</v>
      </c>
      <c r="F91" s="180">
        <f t="shared" ref="F91" si="46">F92+F93</f>
        <v>27075</v>
      </c>
      <c r="G91" s="181">
        <f t="shared" ref="G91" si="47">G92+G93</f>
        <v>27375</v>
      </c>
    </row>
    <row r="92" spans="1:7" x14ac:dyDescent="0.3">
      <c r="A92" s="61">
        <v>31</v>
      </c>
      <c r="B92" s="57" t="s">
        <v>77</v>
      </c>
      <c r="C92" s="153">
        <v>21395.7</v>
      </c>
      <c r="D92" s="203">
        <v>23040</v>
      </c>
      <c r="E92" s="203">
        <v>24000</v>
      </c>
      <c r="F92" s="204">
        <v>24225</v>
      </c>
      <c r="G92" s="185">
        <v>24525</v>
      </c>
    </row>
    <row r="93" spans="1:7" x14ac:dyDescent="0.3">
      <c r="A93" s="61">
        <v>32</v>
      </c>
      <c r="B93" s="57" t="s">
        <v>78</v>
      </c>
      <c r="C93" s="153">
        <v>5626.47</v>
      </c>
      <c r="D93" s="203">
        <v>5700</v>
      </c>
      <c r="E93" s="203">
        <v>2850</v>
      </c>
      <c r="F93" s="204">
        <v>2850</v>
      </c>
      <c r="G93" s="185">
        <v>2850</v>
      </c>
    </row>
    <row r="94" spans="1:7" ht="22.5" customHeight="1" x14ac:dyDescent="0.3">
      <c r="A94" s="59">
        <v>563</v>
      </c>
      <c r="B94" s="63" t="s">
        <v>59</v>
      </c>
      <c r="C94" s="148">
        <f>C95</f>
        <v>153283.31</v>
      </c>
      <c r="D94" s="176">
        <f>D95</f>
        <v>162860</v>
      </c>
      <c r="E94" s="176">
        <f>E95</f>
        <v>152150</v>
      </c>
      <c r="F94" s="176">
        <f t="shared" ref="F94:G94" si="48">F95</f>
        <v>153425</v>
      </c>
      <c r="G94" s="176">
        <f t="shared" si="48"/>
        <v>155125</v>
      </c>
    </row>
    <row r="95" spans="1:7" s="123" customFormat="1" x14ac:dyDescent="0.3">
      <c r="A95" s="121">
        <v>3</v>
      </c>
      <c r="B95" s="122" t="s">
        <v>122</v>
      </c>
      <c r="C95" s="150">
        <f>C96+C97</f>
        <v>153283.31</v>
      </c>
      <c r="D95" s="180">
        <f>D96+D97</f>
        <v>162860</v>
      </c>
      <c r="E95" s="180">
        <f>E96+E97</f>
        <v>152150</v>
      </c>
      <c r="F95" s="180">
        <f t="shared" ref="F95" si="49">F96+F97</f>
        <v>153425</v>
      </c>
      <c r="G95" s="181">
        <f t="shared" ref="G95" si="50">G96+G97</f>
        <v>155125</v>
      </c>
    </row>
    <row r="96" spans="1:7" x14ac:dyDescent="0.3">
      <c r="A96" s="61">
        <v>31</v>
      </c>
      <c r="B96" s="57" t="s">
        <v>77</v>
      </c>
      <c r="C96" s="153">
        <v>121242.27</v>
      </c>
      <c r="D96" s="203">
        <v>130560</v>
      </c>
      <c r="E96" s="203">
        <v>136000</v>
      </c>
      <c r="F96" s="204">
        <v>137275</v>
      </c>
      <c r="G96" s="185">
        <v>138975</v>
      </c>
    </row>
    <row r="97" spans="1:7" x14ac:dyDescent="0.3">
      <c r="A97" s="61">
        <v>32</v>
      </c>
      <c r="B97" s="57" t="s">
        <v>78</v>
      </c>
      <c r="C97" s="153">
        <v>32041.040000000001</v>
      </c>
      <c r="D97" s="203">
        <v>32300</v>
      </c>
      <c r="E97" s="203">
        <v>16150</v>
      </c>
      <c r="F97" s="204">
        <v>16150</v>
      </c>
      <c r="G97" s="185">
        <v>16150</v>
      </c>
    </row>
    <row r="98" spans="1:7" ht="31.5" customHeight="1" x14ac:dyDescent="0.3">
      <c r="A98" s="80" t="s">
        <v>99</v>
      </c>
      <c r="B98" s="81" t="s">
        <v>100</v>
      </c>
      <c r="C98" s="161">
        <f>C99+C102</f>
        <v>5760.55</v>
      </c>
      <c r="D98" s="202">
        <f>D99+D102</f>
        <v>14000</v>
      </c>
      <c r="E98" s="202">
        <f>E99+E102</f>
        <v>16000</v>
      </c>
      <c r="F98" s="191">
        <f>F99+F102</f>
        <v>16000</v>
      </c>
      <c r="G98" s="191">
        <f>G99+G102</f>
        <v>16000</v>
      </c>
    </row>
    <row r="99" spans="1:7" ht="22.5" customHeight="1" x14ac:dyDescent="0.3">
      <c r="A99" s="59">
        <v>12</v>
      </c>
      <c r="B99" s="64" t="s">
        <v>84</v>
      </c>
      <c r="C99" s="148">
        <f>SUM(C101:C101)</f>
        <v>864.08</v>
      </c>
      <c r="D99" s="176">
        <f>SUM(D101:D101)</f>
        <v>2100</v>
      </c>
      <c r="E99" s="176">
        <f>SUM(E101:E101)</f>
        <v>2400</v>
      </c>
      <c r="F99" s="206">
        <f>SUM(F101:F101)</f>
        <v>2400</v>
      </c>
      <c r="G99" s="206">
        <f>SUM(G101:G101)</f>
        <v>2400</v>
      </c>
    </row>
    <row r="100" spans="1:7" s="123" customFormat="1" x14ac:dyDescent="0.3">
      <c r="A100" s="121">
        <v>3</v>
      </c>
      <c r="B100" s="122" t="s">
        <v>122</v>
      </c>
      <c r="C100" s="151">
        <f>C101</f>
        <v>864.08</v>
      </c>
      <c r="D100" s="180">
        <f>D101</f>
        <v>2100</v>
      </c>
      <c r="E100" s="180">
        <f>E101</f>
        <v>2400</v>
      </c>
      <c r="F100" s="180">
        <f t="shared" ref="F100:G100" si="51">F101</f>
        <v>2400</v>
      </c>
      <c r="G100" s="181">
        <f t="shared" si="51"/>
        <v>2400</v>
      </c>
    </row>
    <row r="101" spans="1:7" x14ac:dyDescent="0.3">
      <c r="A101" s="61">
        <v>32</v>
      </c>
      <c r="B101" s="57" t="s">
        <v>78</v>
      </c>
      <c r="C101" s="153">
        <v>864.08</v>
      </c>
      <c r="D101" s="203">
        <v>2100</v>
      </c>
      <c r="E101" s="203">
        <v>2400</v>
      </c>
      <c r="F101" s="204">
        <v>2400</v>
      </c>
      <c r="G101" s="185">
        <v>2400</v>
      </c>
    </row>
    <row r="102" spans="1:7" ht="22.5" customHeight="1" x14ac:dyDescent="0.3">
      <c r="A102" s="59">
        <v>563</v>
      </c>
      <c r="B102" s="63" t="s">
        <v>59</v>
      </c>
      <c r="C102" s="148">
        <f>SUM(C104:C104)</f>
        <v>4896.47</v>
      </c>
      <c r="D102" s="176">
        <f>SUM(D104:D104)</f>
        <v>11900</v>
      </c>
      <c r="E102" s="176">
        <f>SUM(E104:E104)</f>
        <v>13600</v>
      </c>
      <c r="F102" s="176">
        <f t="shared" ref="F102:G102" si="52">SUM(F104:F104)</f>
        <v>13600</v>
      </c>
      <c r="G102" s="176">
        <f t="shared" si="52"/>
        <v>13600</v>
      </c>
    </row>
    <row r="103" spans="1:7" s="123" customFormat="1" x14ac:dyDescent="0.3">
      <c r="A103" s="121">
        <v>3</v>
      </c>
      <c r="B103" s="122" t="s">
        <v>122</v>
      </c>
      <c r="C103" s="151">
        <f>C104</f>
        <v>4896.47</v>
      </c>
      <c r="D103" s="180">
        <f>D104</f>
        <v>11900</v>
      </c>
      <c r="E103" s="180">
        <f>E104</f>
        <v>13600</v>
      </c>
      <c r="F103" s="180">
        <f t="shared" ref="F103:G103" si="53">F104</f>
        <v>13600</v>
      </c>
      <c r="G103" s="181">
        <f t="shared" si="53"/>
        <v>13600</v>
      </c>
    </row>
    <row r="104" spans="1:7" x14ac:dyDescent="0.3">
      <c r="A104" s="61">
        <v>32</v>
      </c>
      <c r="B104" s="57" t="s">
        <v>78</v>
      </c>
      <c r="C104" s="153">
        <v>4896.47</v>
      </c>
      <c r="D104" s="203">
        <v>11900</v>
      </c>
      <c r="E104" s="203">
        <v>13600</v>
      </c>
      <c r="F104" s="204">
        <v>13600</v>
      </c>
      <c r="G104" s="185">
        <v>13600</v>
      </c>
    </row>
    <row r="105" spans="1:7" ht="31.5" customHeight="1" x14ac:dyDescent="0.3">
      <c r="A105" s="82" t="s">
        <v>101</v>
      </c>
      <c r="B105" s="83" t="s">
        <v>102</v>
      </c>
      <c r="C105" s="164">
        <f t="shared" ref="C105:D105" si="54">C106+C111</f>
        <v>9900.26</v>
      </c>
      <c r="D105" s="207">
        <f t="shared" si="54"/>
        <v>10800</v>
      </c>
      <c r="E105" s="207">
        <f t="shared" ref="E105:G105" si="55">E106+E111</f>
        <v>0</v>
      </c>
      <c r="F105" s="208">
        <f t="shared" si="55"/>
        <v>0</v>
      </c>
      <c r="G105" s="208">
        <f t="shared" si="55"/>
        <v>0</v>
      </c>
    </row>
    <row r="106" spans="1:7" ht="22.5" customHeight="1" x14ac:dyDescent="0.3">
      <c r="A106" s="59">
        <v>12</v>
      </c>
      <c r="B106" s="63" t="s">
        <v>84</v>
      </c>
      <c r="C106" s="148">
        <f>C107+C109</f>
        <v>3762.11</v>
      </c>
      <c r="D106" s="176">
        <f>D107+D109</f>
        <v>4104</v>
      </c>
      <c r="E106" s="176">
        <f>E107+E109</f>
        <v>0</v>
      </c>
      <c r="F106" s="176">
        <f t="shared" ref="F106:G106" si="56">F107+F109</f>
        <v>0</v>
      </c>
      <c r="G106" s="176">
        <f t="shared" si="56"/>
        <v>0</v>
      </c>
    </row>
    <row r="107" spans="1:7" s="123" customFormat="1" x14ac:dyDescent="0.3">
      <c r="A107" s="121">
        <v>3</v>
      </c>
      <c r="B107" s="122" t="s">
        <v>122</v>
      </c>
      <c r="C107" s="150">
        <f>C108</f>
        <v>3675.86</v>
      </c>
      <c r="D107" s="180">
        <f>D108</f>
        <v>2964</v>
      </c>
      <c r="E107" s="180">
        <f>E108</f>
        <v>0</v>
      </c>
      <c r="F107" s="180">
        <f t="shared" ref="F107" si="57">F108</f>
        <v>0</v>
      </c>
      <c r="G107" s="181">
        <f t="shared" ref="G107" si="58">G108</f>
        <v>0</v>
      </c>
    </row>
    <row r="108" spans="1:7" x14ac:dyDescent="0.3">
      <c r="A108" s="61">
        <v>32</v>
      </c>
      <c r="B108" s="57" t="s">
        <v>78</v>
      </c>
      <c r="C108" s="166">
        <v>3675.86</v>
      </c>
      <c r="D108" s="205">
        <v>2964</v>
      </c>
      <c r="E108" s="205"/>
      <c r="F108" s="204"/>
      <c r="G108" s="185"/>
    </row>
    <row r="109" spans="1:7" s="123" customFormat="1" ht="15" customHeight="1" x14ac:dyDescent="0.3">
      <c r="A109" s="121">
        <v>4</v>
      </c>
      <c r="B109" s="124" t="s">
        <v>9</v>
      </c>
      <c r="C109" s="155">
        <f>C110</f>
        <v>86.25</v>
      </c>
      <c r="D109" s="187">
        <f>D110</f>
        <v>1140</v>
      </c>
      <c r="E109" s="187">
        <f>E110</f>
        <v>0</v>
      </c>
      <c r="F109" s="187">
        <f t="shared" ref="F109" si="59">F110</f>
        <v>0</v>
      </c>
      <c r="G109" s="188">
        <f t="shared" ref="G109" si="60">G110</f>
        <v>0</v>
      </c>
    </row>
    <row r="110" spans="1:7" x14ac:dyDescent="0.3">
      <c r="A110" s="61">
        <v>42</v>
      </c>
      <c r="B110" s="57" t="s">
        <v>79</v>
      </c>
      <c r="C110" s="166">
        <v>86.25</v>
      </c>
      <c r="D110" s="205">
        <v>1140</v>
      </c>
      <c r="E110" s="205"/>
      <c r="F110" s="204"/>
      <c r="G110" s="185"/>
    </row>
    <row r="111" spans="1:7" ht="22.5" customHeight="1" x14ac:dyDescent="0.3">
      <c r="A111" s="59">
        <v>559</v>
      </c>
      <c r="B111" s="63" t="s">
        <v>86</v>
      </c>
      <c r="C111" s="148">
        <f>C112+C114</f>
        <v>6138.1500000000005</v>
      </c>
      <c r="D111" s="176">
        <f>D112+D114</f>
        <v>6696</v>
      </c>
      <c r="E111" s="176">
        <f>E112+E114</f>
        <v>0</v>
      </c>
      <c r="F111" s="176">
        <f t="shared" ref="F111:G111" si="61">F112+F114</f>
        <v>0</v>
      </c>
      <c r="G111" s="176">
        <f t="shared" si="61"/>
        <v>0</v>
      </c>
    </row>
    <row r="112" spans="1:7" s="123" customFormat="1" x14ac:dyDescent="0.3">
      <c r="A112" s="121">
        <v>3</v>
      </c>
      <c r="B112" s="122" t="s">
        <v>122</v>
      </c>
      <c r="C112" s="150">
        <f>C113</f>
        <v>5997.43</v>
      </c>
      <c r="D112" s="180">
        <f>D113</f>
        <v>4836</v>
      </c>
      <c r="E112" s="180">
        <f>E113</f>
        <v>0</v>
      </c>
      <c r="F112" s="180">
        <f t="shared" ref="F112" si="62">F113</f>
        <v>0</v>
      </c>
      <c r="G112" s="181">
        <f t="shared" ref="G112" si="63">G113</f>
        <v>0</v>
      </c>
    </row>
    <row r="113" spans="1:7" x14ac:dyDescent="0.3">
      <c r="A113" s="61">
        <v>32</v>
      </c>
      <c r="B113" s="57" t="s">
        <v>78</v>
      </c>
      <c r="C113" s="166">
        <v>5997.43</v>
      </c>
      <c r="D113" s="205">
        <v>4836</v>
      </c>
      <c r="E113" s="205"/>
      <c r="F113" s="204"/>
      <c r="G113" s="185"/>
    </row>
    <row r="114" spans="1:7" s="123" customFormat="1" ht="15" customHeight="1" x14ac:dyDescent="0.3">
      <c r="A114" s="121">
        <v>4</v>
      </c>
      <c r="B114" s="124" t="s">
        <v>9</v>
      </c>
      <c r="C114" s="155">
        <f>C115</f>
        <v>140.72</v>
      </c>
      <c r="D114" s="187">
        <f>D115</f>
        <v>1860</v>
      </c>
      <c r="E114" s="187">
        <f>E115</f>
        <v>0</v>
      </c>
      <c r="F114" s="187">
        <f t="shared" ref="F114" si="64">F115</f>
        <v>0</v>
      </c>
      <c r="G114" s="188">
        <f t="shared" ref="G114" si="65">G115</f>
        <v>0</v>
      </c>
    </row>
    <row r="115" spans="1:7" x14ac:dyDescent="0.3">
      <c r="A115" s="61">
        <v>42</v>
      </c>
      <c r="B115" s="57" t="s">
        <v>79</v>
      </c>
      <c r="C115" s="166">
        <v>140.72</v>
      </c>
      <c r="D115" s="205">
        <v>1860</v>
      </c>
      <c r="E115" s="205"/>
      <c r="F115" s="204"/>
      <c r="G115" s="185"/>
    </row>
    <row r="116" spans="1:7" ht="31.5" customHeight="1" x14ac:dyDescent="0.3">
      <c r="A116" s="82" t="s">
        <v>101</v>
      </c>
      <c r="B116" s="83" t="s">
        <v>102</v>
      </c>
      <c r="C116" s="164">
        <f t="shared" ref="C116:G116" si="66">C117+C122</f>
        <v>0</v>
      </c>
      <c r="D116" s="207">
        <f t="shared" si="66"/>
        <v>0</v>
      </c>
      <c r="E116" s="207">
        <f t="shared" si="66"/>
        <v>11300</v>
      </c>
      <c r="F116" s="208">
        <f t="shared" si="66"/>
        <v>11300</v>
      </c>
      <c r="G116" s="208">
        <f t="shared" si="66"/>
        <v>11300</v>
      </c>
    </row>
    <row r="117" spans="1:7" ht="22.5" customHeight="1" x14ac:dyDescent="0.3">
      <c r="A117" s="59">
        <v>12</v>
      </c>
      <c r="B117" s="63" t="s">
        <v>84</v>
      </c>
      <c r="C117" s="148">
        <f>C118+C120</f>
        <v>0</v>
      </c>
      <c r="D117" s="176">
        <f>D118+D120</f>
        <v>0</v>
      </c>
      <c r="E117" s="176">
        <f>E118+E120</f>
        <v>4294</v>
      </c>
      <c r="F117" s="176">
        <f t="shared" ref="F117:G117" si="67">F118+F120</f>
        <v>4294</v>
      </c>
      <c r="G117" s="176">
        <f t="shared" si="67"/>
        <v>4294</v>
      </c>
    </row>
    <row r="118" spans="1:7" s="123" customFormat="1" x14ac:dyDescent="0.3">
      <c r="A118" s="121">
        <v>3</v>
      </c>
      <c r="B118" s="122" t="s">
        <v>122</v>
      </c>
      <c r="C118" s="167">
        <f>C119</f>
        <v>0</v>
      </c>
      <c r="D118" s="180">
        <f>D119</f>
        <v>0</v>
      </c>
      <c r="E118" s="180">
        <f>E119</f>
        <v>3724</v>
      </c>
      <c r="F118" s="180">
        <f t="shared" ref="F118:G118" si="68">F119</f>
        <v>3724</v>
      </c>
      <c r="G118" s="181">
        <f t="shared" si="68"/>
        <v>3724</v>
      </c>
    </row>
    <row r="119" spans="1:7" x14ac:dyDescent="0.3">
      <c r="A119" s="61">
        <v>32</v>
      </c>
      <c r="B119" s="57" t="s">
        <v>78</v>
      </c>
      <c r="C119" s="166"/>
      <c r="D119" s="205"/>
      <c r="E119" s="205">
        <v>3724</v>
      </c>
      <c r="F119" s="204">
        <v>3724</v>
      </c>
      <c r="G119" s="185">
        <v>3724</v>
      </c>
    </row>
    <row r="120" spans="1:7" s="123" customFormat="1" ht="15" customHeight="1" x14ac:dyDescent="0.3">
      <c r="A120" s="121">
        <v>4</v>
      </c>
      <c r="B120" s="124" t="s">
        <v>9</v>
      </c>
      <c r="C120" s="155">
        <f>C121</f>
        <v>0</v>
      </c>
      <c r="D120" s="187">
        <f>D121</f>
        <v>0</v>
      </c>
      <c r="E120" s="187">
        <f>E121</f>
        <v>570</v>
      </c>
      <c r="F120" s="187">
        <f t="shared" ref="F120:G120" si="69">F121</f>
        <v>570</v>
      </c>
      <c r="G120" s="188">
        <f t="shared" si="69"/>
        <v>570</v>
      </c>
    </row>
    <row r="121" spans="1:7" x14ac:dyDescent="0.3">
      <c r="A121" s="61">
        <v>42</v>
      </c>
      <c r="B121" s="57" t="s">
        <v>79</v>
      </c>
      <c r="C121" s="166"/>
      <c r="D121" s="205"/>
      <c r="E121" s="205">
        <v>570</v>
      </c>
      <c r="F121" s="204">
        <v>570</v>
      </c>
      <c r="G121" s="185">
        <v>570</v>
      </c>
    </row>
    <row r="122" spans="1:7" ht="22.5" customHeight="1" x14ac:dyDescent="0.3">
      <c r="A122" s="59">
        <v>563</v>
      </c>
      <c r="B122" s="63" t="s">
        <v>59</v>
      </c>
      <c r="C122" s="148">
        <f>C123+C125</f>
        <v>0</v>
      </c>
      <c r="D122" s="176">
        <f>D123+D125</f>
        <v>0</v>
      </c>
      <c r="E122" s="176">
        <f>E123+E125</f>
        <v>7006</v>
      </c>
      <c r="F122" s="176">
        <f t="shared" ref="F122:G122" si="70">F123+F125</f>
        <v>7006</v>
      </c>
      <c r="G122" s="176">
        <f t="shared" si="70"/>
        <v>7006</v>
      </c>
    </row>
    <row r="123" spans="1:7" s="123" customFormat="1" x14ac:dyDescent="0.3">
      <c r="A123" s="121">
        <v>3</v>
      </c>
      <c r="B123" s="122" t="s">
        <v>122</v>
      </c>
      <c r="C123" s="167">
        <f>C124</f>
        <v>0</v>
      </c>
      <c r="D123" s="180">
        <f>D124</f>
        <v>0</v>
      </c>
      <c r="E123" s="180">
        <f>E124</f>
        <v>6076</v>
      </c>
      <c r="F123" s="180">
        <f t="shared" ref="F123:G123" si="71">F124</f>
        <v>6076</v>
      </c>
      <c r="G123" s="181">
        <f t="shared" si="71"/>
        <v>6076</v>
      </c>
    </row>
    <row r="124" spans="1:7" x14ac:dyDescent="0.3">
      <c r="A124" s="61">
        <v>32</v>
      </c>
      <c r="B124" s="57" t="s">
        <v>78</v>
      </c>
      <c r="C124" s="166"/>
      <c r="D124" s="205"/>
      <c r="E124" s="205">
        <v>6076</v>
      </c>
      <c r="F124" s="204">
        <v>6076</v>
      </c>
      <c r="G124" s="185">
        <v>6076</v>
      </c>
    </row>
    <row r="125" spans="1:7" s="123" customFormat="1" ht="15" customHeight="1" x14ac:dyDescent="0.3">
      <c r="A125" s="121">
        <v>4</v>
      </c>
      <c r="B125" s="124" t="s">
        <v>9</v>
      </c>
      <c r="C125" s="155">
        <f>C126</f>
        <v>0</v>
      </c>
      <c r="D125" s="187">
        <f>D126</f>
        <v>0</v>
      </c>
      <c r="E125" s="187">
        <f>E126</f>
        <v>930</v>
      </c>
      <c r="F125" s="187">
        <f t="shared" ref="F125:G125" si="72">F126</f>
        <v>930</v>
      </c>
      <c r="G125" s="188">
        <f t="shared" si="72"/>
        <v>930</v>
      </c>
    </row>
    <row r="126" spans="1:7" x14ac:dyDescent="0.3">
      <c r="A126" s="61">
        <v>42</v>
      </c>
      <c r="B126" s="57" t="s">
        <v>79</v>
      </c>
      <c r="C126" s="166"/>
      <c r="D126" s="205"/>
      <c r="E126" s="205">
        <v>930</v>
      </c>
      <c r="F126" s="204">
        <v>930</v>
      </c>
      <c r="G126" s="185">
        <v>930</v>
      </c>
    </row>
    <row r="127" spans="1:7" ht="31.5" customHeight="1" x14ac:dyDescent="0.3">
      <c r="A127" s="82" t="s">
        <v>103</v>
      </c>
      <c r="B127" s="83" t="s">
        <v>104</v>
      </c>
      <c r="C127" s="165">
        <f t="shared" ref="C127:D127" si="73">C128+C131</f>
        <v>23722.71</v>
      </c>
      <c r="D127" s="207">
        <f t="shared" si="73"/>
        <v>24700</v>
      </c>
      <c r="E127" s="207">
        <f t="shared" ref="E127:G127" si="74">E128+E131</f>
        <v>0</v>
      </c>
      <c r="F127" s="208">
        <f t="shared" si="74"/>
        <v>0</v>
      </c>
      <c r="G127" s="208">
        <f t="shared" si="74"/>
        <v>0</v>
      </c>
    </row>
    <row r="128" spans="1:7" ht="22.5" customHeight="1" x14ac:dyDescent="0.3">
      <c r="A128" s="59">
        <v>12</v>
      </c>
      <c r="B128" s="63" t="s">
        <v>84</v>
      </c>
      <c r="C128" s="148">
        <f t="shared" ref="C128:E129" si="75">C129</f>
        <v>4744.54</v>
      </c>
      <c r="D128" s="176">
        <f t="shared" si="75"/>
        <v>4940</v>
      </c>
      <c r="E128" s="176">
        <f t="shared" si="75"/>
        <v>0</v>
      </c>
      <c r="F128" s="176">
        <f t="shared" ref="F128:G128" si="76">F129</f>
        <v>0</v>
      </c>
      <c r="G128" s="176">
        <f t="shared" si="76"/>
        <v>0</v>
      </c>
    </row>
    <row r="129" spans="1:7" s="123" customFormat="1" x14ac:dyDescent="0.3">
      <c r="A129" s="121">
        <v>3</v>
      </c>
      <c r="B129" s="122" t="s">
        <v>122</v>
      </c>
      <c r="C129" s="150">
        <f t="shared" si="75"/>
        <v>4744.54</v>
      </c>
      <c r="D129" s="180">
        <f t="shared" si="75"/>
        <v>4940</v>
      </c>
      <c r="E129" s="180">
        <f t="shared" si="75"/>
        <v>0</v>
      </c>
      <c r="F129" s="180">
        <f t="shared" ref="F129" si="77">F130</f>
        <v>0</v>
      </c>
      <c r="G129" s="181">
        <f t="shared" ref="G129" si="78">G130</f>
        <v>0</v>
      </c>
    </row>
    <row r="130" spans="1:7" x14ac:dyDescent="0.3">
      <c r="A130" s="61">
        <v>32</v>
      </c>
      <c r="B130" s="57" t="s">
        <v>78</v>
      </c>
      <c r="C130" s="166">
        <v>4744.54</v>
      </c>
      <c r="D130" s="205">
        <v>4940</v>
      </c>
      <c r="E130" s="205"/>
      <c r="F130" s="204"/>
      <c r="G130" s="185"/>
    </row>
    <row r="131" spans="1:7" ht="22.5" customHeight="1" x14ac:dyDescent="0.3">
      <c r="A131" s="59">
        <v>559</v>
      </c>
      <c r="B131" s="63" t="s">
        <v>86</v>
      </c>
      <c r="C131" s="148">
        <f t="shared" ref="C131:E132" si="79">C132</f>
        <v>18978.169999999998</v>
      </c>
      <c r="D131" s="176">
        <f t="shared" si="79"/>
        <v>19760</v>
      </c>
      <c r="E131" s="176">
        <f t="shared" si="79"/>
        <v>0</v>
      </c>
      <c r="F131" s="176">
        <f t="shared" ref="F131:G131" si="80">F132</f>
        <v>0</v>
      </c>
      <c r="G131" s="176">
        <f t="shared" si="80"/>
        <v>0</v>
      </c>
    </row>
    <row r="132" spans="1:7" s="123" customFormat="1" x14ac:dyDescent="0.3">
      <c r="A132" s="121">
        <v>3</v>
      </c>
      <c r="B132" s="122" t="s">
        <v>122</v>
      </c>
      <c r="C132" s="150">
        <f t="shared" si="79"/>
        <v>18978.169999999998</v>
      </c>
      <c r="D132" s="180">
        <f t="shared" si="79"/>
        <v>19760</v>
      </c>
      <c r="E132" s="180">
        <f t="shared" si="79"/>
        <v>0</v>
      </c>
      <c r="F132" s="180">
        <f t="shared" ref="F132" si="81">F133</f>
        <v>0</v>
      </c>
      <c r="G132" s="181">
        <f t="shared" ref="G132" si="82">G133</f>
        <v>0</v>
      </c>
    </row>
    <row r="133" spans="1:7" x14ac:dyDescent="0.3">
      <c r="A133" s="61">
        <v>32</v>
      </c>
      <c r="B133" s="57" t="s">
        <v>78</v>
      </c>
      <c r="C133" s="166">
        <v>18978.169999999998</v>
      </c>
      <c r="D133" s="205">
        <v>19760</v>
      </c>
      <c r="E133" s="205"/>
      <c r="F133" s="204"/>
      <c r="G133" s="185"/>
    </row>
    <row r="134" spans="1:7" ht="31.5" customHeight="1" x14ac:dyDescent="0.3">
      <c r="A134" s="82" t="s">
        <v>103</v>
      </c>
      <c r="B134" s="83" t="s">
        <v>104</v>
      </c>
      <c r="C134" s="164">
        <f t="shared" ref="C134:G134" si="83">C135+C138</f>
        <v>0</v>
      </c>
      <c r="D134" s="207">
        <f t="shared" si="83"/>
        <v>0</v>
      </c>
      <c r="E134" s="207">
        <f t="shared" si="83"/>
        <v>26000</v>
      </c>
      <c r="F134" s="208">
        <f t="shared" si="83"/>
        <v>26000</v>
      </c>
      <c r="G134" s="208">
        <f t="shared" si="83"/>
        <v>26000</v>
      </c>
    </row>
    <row r="135" spans="1:7" ht="22.5" customHeight="1" x14ac:dyDescent="0.3">
      <c r="A135" s="59">
        <v>12</v>
      </c>
      <c r="B135" s="63" t="s">
        <v>84</v>
      </c>
      <c r="C135" s="148">
        <f t="shared" ref="C135:E136" si="84">C136</f>
        <v>0</v>
      </c>
      <c r="D135" s="176">
        <f t="shared" si="84"/>
        <v>0</v>
      </c>
      <c r="E135" s="176">
        <f t="shared" si="84"/>
        <v>5200</v>
      </c>
      <c r="F135" s="176">
        <f t="shared" ref="F135:G136" si="85">F136</f>
        <v>5200</v>
      </c>
      <c r="G135" s="176">
        <f t="shared" si="85"/>
        <v>5200</v>
      </c>
    </row>
    <row r="136" spans="1:7" s="123" customFormat="1" x14ac:dyDescent="0.3">
      <c r="A136" s="121">
        <v>3</v>
      </c>
      <c r="B136" s="122" t="s">
        <v>122</v>
      </c>
      <c r="C136" s="167">
        <f t="shared" si="84"/>
        <v>0</v>
      </c>
      <c r="D136" s="180">
        <f t="shared" si="84"/>
        <v>0</v>
      </c>
      <c r="E136" s="180">
        <f t="shared" si="84"/>
        <v>5200</v>
      </c>
      <c r="F136" s="180">
        <f t="shared" si="85"/>
        <v>5200</v>
      </c>
      <c r="G136" s="181">
        <f t="shared" si="85"/>
        <v>5200</v>
      </c>
    </row>
    <row r="137" spans="1:7" x14ac:dyDescent="0.3">
      <c r="A137" s="61">
        <v>32</v>
      </c>
      <c r="B137" s="57" t="s">
        <v>78</v>
      </c>
      <c r="C137" s="166"/>
      <c r="D137" s="205"/>
      <c r="E137" s="205">
        <v>5200</v>
      </c>
      <c r="F137" s="205">
        <v>5200</v>
      </c>
      <c r="G137" s="205">
        <v>5200</v>
      </c>
    </row>
    <row r="138" spans="1:7" ht="22.5" customHeight="1" x14ac:dyDescent="0.3">
      <c r="A138" s="59">
        <v>563</v>
      </c>
      <c r="B138" s="63" t="s">
        <v>86</v>
      </c>
      <c r="C138" s="148">
        <f t="shared" ref="C138:E139" si="86">C139</f>
        <v>0</v>
      </c>
      <c r="D138" s="176">
        <f t="shared" si="86"/>
        <v>0</v>
      </c>
      <c r="E138" s="176">
        <f t="shared" si="86"/>
        <v>20800</v>
      </c>
      <c r="F138" s="176">
        <f t="shared" ref="F138:G139" si="87">F139</f>
        <v>20800</v>
      </c>
      <c r="G138" s="176">
        <f t="shared" si="87"/>
        <v>20800</v>
      </c>
    </row>
    <row r="139" spans="1:7" s="123" customFormat="1" x14ac:dyDescent="0.3">
      <c r="A139" s="121">
        <v>3</v>
      </c>
      <c r="B139" s="122" t="s">
        <v>122</v>
      </c>
      <c r="C139" s="167">
        <f t="shared" si="86"/>
        <v>0</v>
      </c>
      <c r="D139" s="180">
        <f t="shared" si="86"/>
        <v>0</v>
      </c>
      <c r="E139" s="180">
        <f t="shared" si="86"/>
        <v>20800</v>
      </c>
      <c r="F139" s="180">
        <f t="shared" si="87"/>
        <v>20800</v>
      </c>
      <c r="G139" s="181">
        <f t="shared" si="87"/>
        <v>20800</v>
      </c>
    </row>
    <row r="140" spans="1:7" x14ac:dyDescent="0.3">
      <c r="A140" s="61">
        <v>32</v>
      </c>
      <c r="B140" s="57" t="s">
        <v>78</v>
      </c>
      <c r="C140" s="166"/>
      <c r="D140" s="205"/>
      <c r="E140" s="205">
        <v>20800</v>
      </c>
      <c r="F140" s="205">
        <v>20800</v>
      </c>
      <c r="G140" s="205">
        <v>20800</v>
      </c>
    </row>
    <row r="141" spans="1:7" ht="31.5" customHeight="1" x14ac:dyDescent="0.3">
      <c r="A141" s="82" t="s">
        <v>105</v>
      </c>
      <c r="B141" s="87" t="s">
        <v>128</v>
      </c>
      <c r="C141" s="165">
        <f t="shared" ref="C141:G141" si="88">C142</f>
        <v>123175.23999999999</v>
      </c>
      <c r="D141" s="207">
        <f t="shared" si="88"/>
        <v>239745</v>
      </c>
      <c r="E141" s="207">
        <f t="shared" si="88"/>
        <v>281100</v>
      </c>
      <c r="F141" s="208">
        <f t="shared" si="88"/>
        <v>252320</v>
      </c>
      <c r="G141" s="208">
        <f t="shared" si="88"/>
        <v>253220</v>
      </c>
    </row>
    <row r="142" spans="1:7" ht="22.5" customHeight="1" x14ac:dyDescent="0.3">
      <c r="A142" s="59">
        <v>575</v>
      </c>
      <c r="B142" s="55" t="s">
        <v>60</v>
      </c>
      <c r="C142" s="168">
        <f>C143+C146</f>
        <v>123175.23999999999</v>
      </c>
      <c r="D142" s="176">
        <f>D143+D146</f>
        <v>239745</v>
      </c>
      <c r="E142" s="176">
        <f>E143+E146</f>
        <v>281100</v>
      </c>
      <c r="F142" s="176">
        <f t="shared" ref="F142:G142" si="89">F143+F146</f>
        <v>252320</v>
      </c>
      <c r="G142" s="176">
        <f t="shared" si="89"/>
        <v>253220</v>
      </c>
    </row>
    <row r="143" spans="1:7" s="123" customFormat="1" x14ac:dyDescent="0.3">
      <c r="A143" s="121">
        <v>3</v>
      </c>
      <c r="B143" s="122" t="s">
        <v>122</v>
      </c>
      <c r="C143" s="150">
        <f>C144+C145</f>
        <v>123175.23999999999</v>
      </c>
      <c r="D143" s="180">
        <f>D144+D145</f>
        <v>239745</v>
      </c>
      <c r="E143" s="180">
        <f>E144+E145</f>
        <v>279100</v>
      </c>
      <c r="F143" s="180">
        <f t="shared" ref="F143:G143" si="90">F144+F145</f>
        <v>250820</v>
      </c>
      <c r="G143" s="181">
        <f t="shared" si="90"/>
        <v>251720</v>
      </c>
    </row>
    <row r="144" spans="1:7" x14ac:dyDescent="0.3">
      <c r="A144" s="61">
        <v>31</v>
      </c>
      <c r="B144" s="65" t="s">
        <v>77</v>
      </c>
      <c r="C144" s="166">
        <v>96534.14</v>
      </c>
      <c r="D144" s="205">
        <v>200410</v>
      </c>
      <c r="E144" s="205">
        <v>207800</v>
      </c>
      <c r="F144" s="204">
        <v>208800</v>
      </c>
      <c r="G144" s="185">
        <v>209700</v>
      </c>
    </row>
    <row r="145" spans="1:7" x14ac:dyDescent="0.3">
      <c r="A145" s="61">
        <v>32</v>
      </c>
      <c r="B145" s="57" t="s">
        <v>78</v>
      </c>
      <c r="C145" s="166">
        <v>26641.1</v>
      </c>
      <c r="D145" s="205">
        <v>39335</v>
      </c>
      <c r="E145" s="205">
        <v>71300</v>
      </c>
      <c r="F145" s="204">
        <v>42020</v>
      </c>
      <c r="G145" s="185">
        <v>42020</v>
      </c>
    </row>
    <row r="146" spans="1:7" s="123" customFormat="1" ht="15" customHeight="1" x14ac:dyDescent="0.3">
      <c r="A146" s="121">
        <v>4</v>
      </c>
      <c r="B146" s="124" t="s">
        <v>9</v>
      </c>
      <c r="C146" s="155">
        <f>C147</f>
        <v>0</v>
      </c>
      <c r="D146" s="187">
        <f>D147</f>
        <v>0</v>
      </c>
      <c r="E146" s="187">
        <f>E147</f>
        <v>2000</v>
      </c>
      <c r="F146" s="187">
        <f t="shared" ref="F146" si="91">F147</f>
        <v>1500</v>
      </c>
      <c r="G146" s="188">
        <f t="shared" ref="G146" si="92">G147</f>
        <v>1500</v>
      </c>
    </row>
    <row r="147" spans="1:7" x14ac:dyDescent="0.3">
      <c r="A147" s="61">
        <v>42</v>
      </c>
      <c r="B147" s="57" t="s">
        <v>79</v>
      </c>
      <c r="C147" s="166">
        <v>0</v>
      </c>
      <c r="D147" s="205">
        <v>0</v>
      </c>
      <c r="E147" s="205">
        <v>2000</v>
      </c>
      <c r="F147" s="204">
        <v>1500</v>
      </c>
      <c r="G147" s="204">
        <v>1500</v>
      </c>
    </row>
    <row r="148" spans="1:7" ht="31.5" customHeight="1" x14ac:dyDescent="0.3">
      <c r="A148" s="80" t="s">
        <v>106</v>
      </c>
      <c r="B148" s="81" t="s">
        <v>107</v>
      </c>
      <c r="C148" s="165">
        <f t="shared" ref="C148" si="93">C149+C155</f>
        <v>76985.91</v>
      </c>
      <c r="D148" s="207">
        <f t="shared" ref="D148" si="94">D149+D155</f>
        <v>89700</v>
      </c>
      <c r="E148" s="207">
        <f t="shared" ref="E148:G148" si="95">E149+E155</f>
        <v>93800</v>
      </c>
      <c r="F148" s="207">
        <f t="shared" si="95"/>
        <v>95400</v>
      </c>
      <c r="G148" s="207">
        <f t="shared" si="95"/>
        <v>96200</v>
      </c>
    </row>
    <row r="149" spans="1:7" ht="22.5" customHeight="1" x14ac:dyDescent="0.3">
      <c r="A149" s="59">
        <v>12</v>
      </c>
      <c r="B149" s="55" t="s">
        <v>84</v>
      </c>
      <c r="C149" s="148">
        <f>C150+C153</f>
        <v>11547.97</v>
      </c>
      <c r="D149" s="176">
        <f>D150+D153</f>
        <v>13455</v>
      </c>
      <c r="E149" s="176">
        <f>E150+E153</f>
        <v>14070</v>
      </c>
      <c r="F149" s="176">
        <f t="shared" ref="F149:G149" si="96">F150+F153</f>
        <v>14310</v>
      </c>
      <c r="G149" s="176">
        <f t="shared" si="96"/>
        <v>14430</v>
      </c>
    </row>
    <row r="150" spans="1:7" s="123" customFormat="1" x14ac:dyDescent="0.3">
      <c r="A150" s="121">
        <v>3</v>
      </c>
      <c r="B150" s="122" t="s">
        <v>122</v>
      </c>
      <c r="C150" s="150">
        <f>C151+C152</f>
        <v>11437.75</v>
      </c>
      <c r="D150" s="180">
        <f>D151+D152</f>
        <v>13275</v>
      </c>
      <c r="E150" s="180">
        <f>E151+E152</f>
        <v>13845</v>
      </c>
      <c r="F150" s="180">
        <f t="shared" ref="F150" si="97">F151+F152</f>
        <v>14085</v>
      </c>
      <c r="G150" s="181">
        <f t="shared" ref="G150" si="98">G151+G152</f>
        <v>14205</v>
      </c>
    </row>
    <row r="151" spans="1:7" x14ac:dyDescent="0.3">
      <c r="A151" s="61">
        <v>31</v>
      </c>
      <c r="B151" s="65" t="s">
        <v>77</v>
      </c>
      <c r="C151" s="166">
        <v>8592.98</v>
      </c>
      <c r="D151" s="205">
        <v>9390</v>
      </c>
      <c r="E151" s="205">
        <v>9615</v>
      </c>
      <c r="F151" s="204">
        <v>9855</v>
      </c>
      <c r="G151" s="185">
        <v>9975</v>
      </c>
    </row>
    <row r="152" spans="1:7" x14ac:dyDescent="0.3">
      <c r="A152" s="61">
        <v>32</v>
      </c>
      <c r="B152" s="57" t="s">
        <v>78</v>
      </c>
      <c r="C152" s="166">
        <v>2844.77</v>
      </c>
      <c r="D152" s="205">
        <v>3885</v>
      </c>
      <c r="E152" s="205">
        <v>4230</v>
      </c>
      <c r="F152" s="204">
        <v>4230</v>
      </c>
      <c r="G152" s="185">
        <v>4230</v>
      </c>
    </row>
    <row r="153" spans="1:7" s="123" customFormat="1" ht="15" customHeight="1" x14ac:dyDescent="0.3">
      <c r="A153" s="121">
        <v>4</v>
      </c>
      <c r="B153" s="124" t="s">
        <v>9</v>
      </c>
      <c r="C153" s="155">
        <f>C154</f>
        <v>110.22</v>
      </c>
      <c r="D153" s="187">
        <f>D154</f>
        <v>180</v>
      </c>
      <c r="E153" s="187">
        <f>E154</f>
        <v>225</v>
      </c>
      <c r="F153" s="187">
        <f t="shared" ref="F153" si="99">F154</f>
        <v>225</v>
      </c>
      <c r="G153" s="188">
        <f t="shared" ref="G153" si="100">G154</f>
        <v>225</v>
      </c>
    </row>
    <row r="154" spans="1:7" x14ac:dyDescent="0.3">
      <c r="A154" s="61">
        <v>42</v>
      </c>
      <c r="B154" s="57" t="s">
        <v>79</v>
      </c>
      <c r="C154" s="166">
        <v>110.22</v>
      </c>
      <c r="D154" s="205">
        <v>180</v>
      </c>
      <c r="E154" s="205">
        <v>225</v>
      </c>
      <c r="F154" s="205">
        <v>225</v>
      </c>
      <c r="G154" s="205">
        <v>225</v>
      </c>
    </row>
    <row r="155" spans="1:7" ht="22.5" customHeight="1" x14ac:dyDescent="0.3">
      <c r="A155" s="59">
        <v>563</v>
      </c>
      <c r="B155" s="63" t="s">
        <v>59</v>
      </c>
      <c r="C155" s="148">
        <f>C156+C159</f>
        <v>65437.94</v>
      </c>
      <c r="D155" s="176">
        <f>D156+D159</f>
        <v>76245</v>
      </c>
      <c r="E155" s="176">
        <f>E156+E159</f>
        <v>79730</v>
      </c>
      <c r="F155" s="176">
        <f>F156+F159</f>
        <v>81090</v>
      </c>
      <c r="G155" s="176">
        <f>G156+G159</f>
        <v>81770</v>
      </c>
    </row>
    <row r="156" spans="1:7" s="123" customFormat="1" x14ac:dyDescent="0.3">
      <c r="A156" s="121">
        <v>3</v>
      </c>
      <c r="B156" s="122" t="s">
        <v>122</v>
      </c>
      <c r="C156" s="150">
        <f>C157+C158</f>
        <v>64813.4</v>
      </c>
      <c r="D156" s="180">
        <f>D157+D158</f>
        <v>75225</v>
      </c>
      <c r="E156" s="180">
        <f>E157+E158</f>
        <v>78455</v>
      </c>
      <c r="F156" s="180">
        <f t="shared" ref="F156" si="101">F157+F158</f>
        <v>79815</v>
      </c>
      <c r="G156" s="181">
        <f t="shared" ref="G156" si="102">G157+G158</f>
        <v>80495</v>
      </c>
    </row>
    <row r="157" spans="1:7" x14ac:dyDescent="0.3">
      <c r="A157" s="61">
        <v>31</v>
      </c>
      <c r="B157" s="57" t="s">
        <v>77</v>
      </c>
      <c r="C157" s="166">
        <v>48693.65</v>
      </c>
      <c r="D157" s="205">
        <v>53210</v>
      </c>
      <c r="E157" s="205">
        <v>54485</v>
      </c>
      <c r="F157" s="204">
        <v>55845</v>
      </c>
      <c r="G157" s="185">
        <v>56525</v>
      </c>
    </row>
    <row r="158" spans="1:7" x14ac:dyDescent="0.3">
      <c r="A158" s="61">
        <v>32</v>
      </c>
      <c r="B158" s="57" t="s">
        <v>78</v>
      </c>
      <c r="C158" s="166">
        <v>16119.75</v>
      </c>
      <c r="D158" s="205">
        <v>22015</v>
      </c>
      <c r="E158" s="205">
        <v>23970</v>
      </c>
      <c r="F158" s="204">
        <v>23970</v>
      </c>
      <c r="G158" s="185">
        <v>23970</v>
      </c>
    </row>
    <row r="159" spans="1:7" s="123" customFormat="1" ht="15" customHeight="1" x14ac:dyDescent="0.3">
      <c r="A159" s="121">
        <v>4</v>
      </c>
      <c r="B159" s="124" t="s">
        <v>9</v>
      </c>
      <c r="C159" s="155">
        <f>C160</f>
        <v>624.54</v>
      </c>
      <c r="D159" s="187">
        <f>D160</f>
        <v>1020</v>
      </c>
      <c r="E159" s="187">
        <f>E160</f>
        <v>1275</v>
      </c>
      <c r="F159" s="187">
        <f t="shared" ref="F159" si="103">F160</f>
        <v>1275</v>
      </c>
      <c r="G159" s="188">
        <f t="shared" ref="G159" si="104">G160</f>
        <v>1275</v>
      </c>
    </row>
    <row r="160" spans="1:7" x14ac:dyDescent="0.3">
      <c r="A160" s="61">
        <v>42</v>
      </c>
      <c r="B160" s="57" t="s">
        <v>79</v>
      </c>
      <c r="C160" s="166">
        <v>624.54</v>
      </c>
      <c r="D160" s="205">
        <v>1020</v>
      </c>
      <c r="E160" s="205">
        <v>1275</v>
      </c>
      <c r="F160" s="205">
        <v>1275</v>
      </c>
      <c r="G160" s="205">
        <v>1275</v>
      </c>
    </row>
    <row r="161" spans="1:7" ht="31.5" customHeight="1" x14ac:dyDescent="0.3">
      <c r="A161" s="84" t="s">
        <v>87</v>
      </c>
      <c r="B161" s="85" t="s">
        <v>88</v>
      </c>
      <c r="C161" s="161">
        <f t="shared" ref="C161:G162" si="105">C162</f>
        <v>51111.37</v>
      </c>
      <c r="D161" s="202">
        <f t="shared" si="105"/>
        <v>36290</v>
      </c>
      <c r="E161" s="202">
        <f t="shared" si="105"/>
        <v>0</v>
      </c>
      <c r="F161" s="191">
        <f t="shared" si="105"/>
        <v>0</v>
      </c>
      <c r="G161" s="191">
        <f t="shared" si="105"/>
        <v>0</v>
      </c>
    </row>
    <row r="162" spans="1:7" ht="22.5" customHeight="1" x14ac:dyDescent="0.3">
      <c r="A162" s="66">
        <v>573</v>
      </c>
      <c r="B162" s="67" t="s">
        <v>61</v>
      </c>
      <c r="C162" s="148">
        <f>C163</f>
        <v>51111.37</v>
      </c>
      <c r="D162" s="176">
        <f>D163</f>
        <v>36290</v>
      </c>
      <c r="E162" s="176">
        <f>E163</f>
        <v>0</v>
      </c>
      <c r="F162" s="176">
        <f t="shared" si="105"/>
        <v>0</v>
      </c>
      <c r="G162" s="176">
        <f t="shared" si="105"/>
        <v>0</v>
      </c>
    </row>
    <row r="163" spans="1:7" s="123" customFormat="1" x14ac:dyDescent="0.3">
      <c r="A163" s="121">
        <v>3</v>
      </c>
      <c r="B163" s="122" t="s">
        <v>122</v>
      </c>
      <c r="C163" s="151">
        <f>C164+C165</f>
        <v>51111.37</v>
      </c>
      <c r="D163" s="180">
        <f>D164+D165</f>
        <v>36290</v>
      </c>
      <c r="E163" s="180">
        <f>E164+E165</f>
        <v>0</v>
      </c>
      <c r="F163" s="180">
        <f t="shared" ref="F163" si="106">F164+F165</f>
        <v>0</v>
      </c>
      <c r="G163" s="181">
        <f t="shared" ref="G163" si="107">G164+G165</f>
        <v>0</v>
      </c>
    </row>
    <row r="164" spans="1:7" x14ac:dyDescent="0.3">
      <c r="A164" s="68">
        <v>31</v>
      </c>
      <c r="B164" s="69" t="s">
        <v>77</v>
      </c>
      <c r="C164" s="163">
        <v>46963.19</v>
      </c>
      <c r="D164" s="203">
        <v>33530</v>
      </c>
      <c r="E164" s="203"/>
      <c r="F164" s="204"/>
      <c r="G164" s="185"/>
    </row>
    <row r="165" spans="1:7" x14ac:dyDescent="0.3">
      <c r="A165" s="70">
        <v>32</v>
      </c>
      <c r="B165" s="71" t="s">
        <v>78</v>
      </c>
      <c r="C165" s="163">
        <v>4148.18</v>
      </c>
      <c r="D165" s="203">
        <v>2760</v>
      </c>
      <c r="E165" s="203"/>
      <c r="F165" s="204"/>
      <c r="G165" s="185"/>
    </row>
    <row r="166" spans="1:7" ht="31.5" customHeight="1" x14ac:dyDescent="0.3">
      <c r="A166" s="84" t="s">
        <v>89</v>
      </c>
      <c r="B166" s="85" t="s">
        <v>90</v>
      </c>
      <c r="C166" s="161">
        <f t="shared" ref="C166:G167" si="108">C167</f>
        <v>2154.52</v>
      </c>
      <c r="D166" s="202">
        <f t="shared" si="108"/>
        <v>27243</v>
      </c>
      <c r="E166" s="202">
        <f t="shared" si="108"/>
        <v>27243</v>
      </c>
      <c r="F166" s="191">
        <f t="shared" si="108"/>
        <v>27243</v>
      </c>
      <c r="G166" s="191">
        <f t="shared" si="108"/>
        <v>27243</v>
      </c>
    </row>
    <row r="167" spans="1:7" ht="22.5" customHeight="1" x14ac:dyDescent="0.3">
      <c r="A167" s="66">
        <v>31</v>
      </c>
      <c r="B167" s="67" t="s">
        <v>91</v>
      </c>
      <c r="C167" s="148">
        <f>C168</f>
        <v>2154.52</v>
      </c>
      <c r="D167" s="176">
        <f>D168</f>
        <v>27243</v>
      </c>
      <c r="E167" s="176">
        <f>E168</f>
        <v>27243</v>
      </c>
      <c r="F167" s="176">
        <f t="shared" si="108"/>
        <v>27243</v>
      </c>
      <c r="G167" s="176">
        <f t="shared" si="108"/>
        <v>27243</v>
      </c>
    </row>
    <row r="168" spans="1:7" s="123" customFormat="1" x14ac:dyDescent="0.3">
      <c r="A168" s="121">
        <v>3</v>
      </c>
      <c r="B168" s="122" t="s">
        <v>122</v>
      </c>
      <c r="C168" s="151">
        <f>C169+C170</f>
        <v>2154.52</v>
      </c>
      <c r="D168" s="180">
        <f t="shared" ref="D168:G168" si="109">D169+D170</f>
        <v>27243</v>
      </c>
      <c r="E168" s="180">
        <f t="shared" si="109"/>
        <v>27243</v>
      </c>
      <c r="F168" s="180">
        <f t="shared" si="109"/>
        <v>27243</v>
      </c>
      <c r="G168" s="181">
        <f t="shared" si="109"/>
        <v>27243</v>
      </c>
    </row>
    <row r="169" spans="1:7" x14ac:dyDescent="0.3">
      <c r="A169" s="68">
        <v>31</v>
      </c>
      <c r="B169" s="69" t="s">
        <v>77</v>
      </c>
      <c r="C169" s="163">
        <v>2093.14</v>
      </c>
      <c r="D169" s="203">
        <v>27243</v>
      </c>
      <c r="E169" s="203">
        <v>27243</v>
      </c>
      <c r="F169" s="203">
        <v>27243</v>
      </c>
      <c r="G169" s="209">
        <v>27243</v>
      </c>
    </row>
    <row r="170" spans="1:7" ht="15" customHeight="1" x14ac:dyDescent="0.3">
      <c r="A170" s="70">
        <v>32</v>
      </c>
      <c r="B170" s="71" t="s">
        <v>78</v>
      </c>
      <c r="C170" s="169">
        <v>61.38</v>
      </c>
      <c r="D170" s="203"/>
      <c r="E170" s="203"/>
      <c r="F170" s="204"/>
      <c r="G170" s="185"/>
    </row>
    <row r="171" spans="1:7" ht="15" customHeight="1" x14ac:dyDescent="0.3">
      <c r="A171" s="84" t="s">
        <v>126</v>
      </c>
      <c r="B171" s="88" t="s">
        <v>127</v>
      </c>
      <c r="C171" s="170">
        <f t="shared" ref="C171:G172" si="110">C172</f>
        <v>7594.01</v>
      </c>
      <c r="D171" s="210">
        <f t="shared" si="110"/>
        <v>0</v>
      </c>
      <c r="E171" s="210">
        <f t="shared" si="110"/>
        <v>0</v>
      </c>
      <c r="F171" s="210">
        <f t="shared" si="110"/>
        <v>0</v>
      </c>
      <c r="G171" s="211">
        <f t="shared" si="110"/>
        <v>0</v>
      </c>
    </row>
    <row r="172" spans="1:7" ht="15" customHeight="1" x14ac:dyDescent="0.3">
      <c r="A172" s="66">
        <v>31</v>
      </c>
      <c r="B172" s="67" t="s">
        <v>91</v>
      </c>
      <c r="C172" s="171">
        <f>C173</f>
        <v>7594.01</v>
      </c>
      <c r="D172" s="212">
        <f>D173</f>
        <v>0</v>
      </c>
      <c r="E172" s="212">
        <f>E173</f>
        <v>0</v>
      </c>
      <c r="F172" s="212">
        <f t="shared" si="110"/>
        <v>0</v>
      </c>
      <c r="G172" s="213">
        <f t="shared" si="110"/>
        <v>0</v>
      </c>
    </row>
    <row r="173" spans="1:7" s="123" customFormat="1" x14ac:dyDescent="0.3">
      <c r="A173" s="121">
        <v>3</v>
      </c>
      <c r="B173" s="122" t="s">
        <v>122</v>
      </c>
      <c r="C173" s="151">
        <f>C174+C175</f>
        <v>7594.01</v>
      </c>
      <c r="D173" s="180">
        <f>D174+D175</f>
        <v>0</v>
      </c>
      <c r="E173" s="180">
        <f>E174+E175</f>
        <v>0</v>
      </c>
      <c r="F173" s="180">
        <f t="shared" ref="F173" si="111">F174+F175</f>
        <v>0</v>
      </c>
      <c r="G173" s="181">
        <f t="shared" ref="G173" si="112">G174+G175</f>
        <v>0</v>
      </c>
    </row>
    <row r="174" spans="1:7" ht="15" customHeight="1" x14ac:dyDescent="0.3">
      <c r="A174" s="70">
        <v>31</v>
      </c>
      <c r="B174" s="69" t="s">
        <v>77</v>
      </c>
      <c r="C174" s="163">
        <v>3238.3</v>
      </c>
      <c r="D174" s="203"/>
      <c r="E174" s="203"/>
      <c r="F174" s="204"/>
      <c r="G174" s="185"/>
    </row>
    <row r="175" spans="1:7" ht="15" customHeight="1" x14ac:dyDescent="0.3">
      <c r="A175" s="70">
        <v>32</v>
      </c>
      <c r="B175" s="71" t="s">
        <v>78</v>
      </c>
      <c r="C175" s="163">
        <v>4355.71</v>
      </c>
      <c r="D175" s="203"/>
      <c r="E175" s="203"/>
      <c r="F175" s="204"/>
      <c r="G175" s="185"/>
    </row>
    <row r="176" spans="1:7" ht="15" customHeight="1" x14ac:dyDescent="0.3">
      <c r="A176" s="84" t="s">
        <v>108</v>
      </c>
      <c r="B176" s="88" t="s">
        <v>109</v>
      </c>
      <c r="C176" s="170">
        <f t="shared" ref="C176:G177" si="113">C177</f>
        <v>15239.57</v>
      </c>
      <c r="D176" s="210">
        <f t="shared" si="113"/>
        <v>32855</v>
      </c>
      <c r="E176" s="210">
        <f t="shared" si="113"/>
        <v>0</v>
      </c>
      <c r="F176" s="210">
        <f t="shared" si="113"/>
        <v>0</v>
      </c>
      <c r="G176" s="211">
        <f t="shared" si="113"/>
        <v>0</v>
      </c>
    </row>
    <row r="177" spans="1:7" ht="15" customHeight="1" x14ac:dyDescent="0.3">
      <c r="A177" s="66">
        <v>31</v>
      </c>
      <c r="B177" s="67" t="s">
        <v>91</v>
      </c>
      <c r="C177" s="171">
        <f>C178</f>
        <v>15239.57</v>
      </c>
      <c r="D177" s="212">
        <f>D178</f>
        <v>32855</v>
      </c>
      <c r="E177" s="212">
        <f>E178</f>
        <v>0</v>
      </c>
      <c r="F177" s="212">
        <f t="shared" si="113"/>
        <v>0</v>
      </c>
      <c r="G177" s="213">
        <f t="shared" si="113"/>
        <v>0</v>
      </c>
    </row>
    <row r="178" spans="1:7" s="123" customFormat="1" x14ac:dyDescent="0.3">
      <c r="A178" s="121">
        <v>3</v>
      </c>
      <c r="B178" s="122" t="s">
        <v>122</v>
      </c>
      <c r="C178" s="151">
        <f>C179+C180</f>
        <v>15239.57</v>
      </c>
      <c r="D178" s="180">
        <f>D179+D180</f>
        <v>32855</v>
      </c>
      <c r="E178" s="180">
        <f>E179+E180</f>
        <v>0</v>
      </c>
      <c r="F178" s="180">
        <f t="shared" ref="F178:G178" si="114">F179+F180</f>
        <v>0</v>
      </c>
      <c r="G178" s="181">
        <f t="shared" si="114"/>
        <v>0</v>
      </c>
    </row>
    <row r="179" spans="1:7" ht="15" customHeight="1" x14ac:dyDescent="0.3">
      <c r="A179" s="70">
        <v>31</v>
      </c>
      <c r="B179" s="69" t="s">
        <v>77</v>
      </c>
      <c r="C179" s="163">
        <v>10107.57</v>
      </c>
      <c r="D179" s="203">
        <v>9488</v>
      </c>
      <c r="E179" s="203"/>
      <c r="F179" s="204"/>
      <c r="G179" s="185"/>
    </row>
    <row r="180" spans="1:7" ht="15" customHeight="1" x14ac:dyDescent="0.3">
      <c r="A180" s="70">
        <v>32</v>
      </c>
      <c r="B180" s="71" t="s">
        <v>78</v>
      </c>
      <c r="C180" s="163">
        <v>5132</v>
      </c>
      <c r="D180" s="203">
        <v>23367</v>
      </c>
      <c r="E180" s="203"/>
      <c r="F180" s="204"/>
      <c r="G180" s="185"/>
    </row>
    <row r="181" spans="1:7" ht="15" customHeight="1" x14ac:dyDescent="0.3">
      <c r="A181" s="84" t="s">
        <v>120</v>
      </c>
      <c r="B181" s="88" t="s">
        <v>116</v>
      </c>
      <c r="C181" s="170">
        <f t="shared" ref="C181:G182" si="115">C182</f>
        <v>188817.47999999998</v>
      </c>
      <c r="D181" s="210">
        <f t="shared" si="115"/>
        <v>58505</v>
      </c>
      <c r="E181" s="210">
        <f t="shared" si="115"/>
        <v>7000</v>
      </c>
      <c r="F181" s="210">
        <f t="shared" si="115"/>
        <v>0</v>
      </c>
      <c r="G181" s="211">
        <f t="shared" si="115"/>
        <v>0</v>
      </c>
    </row>
    <row r="182" spans="1:7" ht="15" customHeight="1" x14ac:dyDescent="0.3">
      <c r="A182" s="66">
        <v>31</v>
      </c>
      <c r="B182" s="67" t="s">
        <v>91</v>
      </c>
      <c r="C182" s="171">
        <f>C183</f>
        <v>188817.47999999998</v>
      </c>
      <c r="D182" s="214">
        <f>D183</f>
        <v>58505</v>
      </c>
      <c r="E182" s="212">
        <f>E183</f>
        <v>7000</v>
      </c>
      <c r="F182" s="212">
        <f t="shared" si="115"/>
        <v>0</v>
      </c>
      <c r="G182" s="213">
        <f t="shared" si="115"/>
        <v>0</v>
      </c>
    </row>
    <row r="183" spans="1:7" s="123" customFormat="1" x14ac:dyDescent="0.3">
      <c r="A183" s="121">
        <v>3</v>
      </c>
      <c r="B183" s="122" t="s">
        <v>122</v>
      </c>
      <c r="C183" s="150">
        <f>C184+C185</f>
        <v>188817.47999999998</v>
      </c>
      <c r="D183" s="215">
        <f>D184+D185</f>
        <v>58505</v>
      </c>
      <c r="E183" s="180">
        <f>E184+E185</f>
        <v>7000</v>
      </c>
      <c r="F183" s="180">
        <f t="shared" ref="F183:G183" si="116">F184+F185</f>
        <v>0</v>
      </c>
      <c r="G183" s="181">
        <f t="shared" si="116"/>
        <v>0</v>
      </c>
    </row>
    <row r="184" spans="1:7" ht="15" customHeight="1" x14ac:dyDescent="0.3">
      <c r="A184" s="70">
        <v>31</v>
      </c>
      <c r="B184" s="69" t="s">
        <v>77</v>
      </c>
      <c r="C184" s="169">
        <v>9288.2099999999991</v>
      </c>
      <c r="D184" s="203">
        <v>24500</v>
      </c>
      <c r="E184" s="203">
        <v>6300</v>
      </c>
      <c r="F184" s="204"/>
      <c r="G184" s="185"/>
    </row>
    <row r="185" spans="1:7" ht="15" customHeight="1" x14ac:dyDescent="0.3">
      <c r="A185" s="70">
        <v>32</v>
      </c>
      <c r="B185" s="71" t="s">
        <v>78</v>
      </c>
      <c r="C185" s="169">
        <v>179529.27</v>
      </c>
      <c r="D185" s="203">
        <v>34005</v>
      </c>
      <c r="E185" s="203">
        <v>700</v>
      </c>
      <c r="F185" s="204"/>
      <c r="G185" s="185"/>
    </row>
    <row r="186" spans="1:7" ht="31.5" customHeight="1" x14ac:dyDescent="0.3">
      <c r="A186" s="84" t="s">
        <v>117</v>
      </c>
      <c r="B186" s="85" t="s">
        <v>118</v>
      </c>
      <c r="C186" s="161">
        <f t="shared" ref="C186:D186" si="117">C187</f>
        <v>3270</v>
      </c>
      <c r="D186" s="202">
        <f t="shared" si="117"/>
        <v>8000</v>
      </c>
      <c r="E186" s="202">
        <f t="shared" ref="E186:G187" si="118">E187</f>
        <v>0</v>
      </c>
      <c r="F186" s="191">
        <f t="shared" si="118"/>
        <v>0</v>
      </c>
      <c r="G186" s="191">
        <f t="shared" si="118"/>
        <v>0</v>
      </c>
    </row>
    <row r="187" spans="1:7" ht="22.5" customHeight="1" x14ac:dyDescent="0.3">
      <c r="A187" s="66">
        <v>552</v>
      </c>
      <c r="B187" s="67" t="s">
        <v>61</v>
      </c>
      <c r="C187" s="148">
        <f>C188</f>
        <v>3270</v>
      </c>
      <c r="D187" s="176">
        <f>D188</f>
        <v>8000</v>
      </c>
      <c r="E187" s="176">
        <f>E188</f>
        <v>0</v>
      </c>
      <c r="F187" s="176">
        <f t="shared" si="118"/>
        <v>0</v>
      </c>
      <c r="G187" s="176">
        <f t="shared" si="118"/>
        <v>0</v>
      </c>
    </row>
    <row r="188" spans="1:7" s="123" customFormat="1" x14ac:dyDescent="0.3">
      <c r="A188" s="121">
        <v>3</v>
      </c>
      <c r="B188" s="122" t="s">
        <v>122</v>
      </c>
      <c r="C188" s="150">
        <f>C189+C222</f>
        <v>3270</v>
      </c>
      <c r="D188" s="179">
        <f>D189+D222</f>
        <v>8000</v>
      </c>
      <c r="E188" s="180">
        <f>E189</f>
        <v>0</v>
      </c>
      <c r="F188" s="180">
        <f t="shared" ref="F188:G188" si="119">F189</f>
        <v>0</v>
      </c>
      <c r="G188" s="181">
        <f t="shared" si="119"/>
        <v>0</v>
      </c>
    </row>
    <row r="189" spans="1:7" x14ac:dyDescent="0.3">
      <c r="A189" s="70">
        <v>32</v>
      </c>
      <c r="B189" s="71" t="s">
        <v>78</v>
      </c>
      <c r="C189" s="169">
        <v>3270</v>
      </c>
      <c r="D189" s="214">
        <v>8000</v>
      </c>
      <c r="E189" s="203"/>
      <c r="F189" s="203"/>
      <c r="G189" s="209"/>
    </row>
    <row r="190" spans="1:7" ht="31.5" customHeight="1" x14ac:dyDescent="0.3">
      <c r="A190" s="84" t="s">
        <v>117</v>
      </c>
      <c r="B190" s="85" t="s">
        <v>118</v>
      </c>
      <c r="C190" s="161">
        <f t="shared" ref="C190:G192" si="120">C191</f>
        <v>0</v>
      </c>
      <c r="D190" s="202">
        <f t="shared" si="120"/>
        <v>0</v>
      </c>
      <c r="E190" s="202">
        <f t="shared" si="120"/>
        <v>8000</v>
      </c>
      <c r="F190" s="191">
        <f t="shared" si="120"/>
        <v>8000</v>
      </c>
      <c r="G190" s="191">
        <f t="shared" si="120"/>
        <v>8000</v>
      </c>
    </row>
    <row r="191" spans="1:7" ht="22.5" customHeight="1" x14ac:dyDescent="0.3">
      <c r="A191" s="66">
        <v>531</v>
      </c>
      <c r="B191" s="67" t="s">
        <v>61</v>
      </c>
      <c r="C191" s="148">
        <f>C192</f>
        <v>0</v>
      </c>
      <c r="D191" s="176">
        <f>D192</f>
        <v>0</v>
      </c>
      <c r="E191" s="176">
        <f>E192</f>
        <v>8000</v>
      </c>
      <c r="F191" s="176">
        <f t="shared" si="120"/>
        <v>8000</v>
      </c>
      <c r="G191" s="176">
        <f t="shared" si="120"/>
        <v>8000</v>
      </c>
    </row>
    <row r="192" spans="1:7" s="123" customFormat="1" x14ac:dyDescent="0.3">
      <c r="A192" s="121">
        <v>3</v>
      </c>
      <c r="B192" s="122" t="s">
        <v>122</v>
      </c>
      <c r="C192" s="150">
        <f>C193+C226</f>
        <v>0</v>
      </c>
      <c r="D192" s="179">
        <f>D193+D226</f>
        <v>0</v>
      </c>
      <c r="E192" s="180">
        <f>E193</f>
        <v>8000</v>
      </c>
      <c r="F192" s="180">
        <f t="shared" si="120"/>
        <v>8000</v>
      </c>
      <c r="G192" s="181">
        <f t="shared" si="120"/>
        <v>8000</v>
      </c>
    </row>
    <row r="193" spans="1:7" x14ac:dyDescent="0.3">
      <c r="A193" s="70">
        <v>32</v>
      </c>
      <c r="B193" s="71" t="s">
        <v>78</v>
      </c>
      <c r="C193" s="169"/>
      <c r="D193" s="214"/>
      <c r="E193" s="203">
        <v>8000</v>
      </c>
      <c r="F193" s="203">
        <v>8000</v>
      </c>
      <c r="G193" s="209">
        <v>8000</v>
      </c>
    </row>
    <row r="194" spans="1:7" ht="15" customHeight="1" x14ac:dyDescent="0.3">
      <c r="A194" s="84" t="s">
        <v>135</v>
      </c>
      <c r="B194" s="88" t="s">
        <v>142</v>
      </c>
      <c r="C194" s="170">
        <f t="shared" ref="C194:G195" si="121">C195</f>
        <v>0</v>
      </c>
      <c r="D194" s="210">
        <f t="shared" si="121"/>
        <v>100000</v>
      </c>
      <c r="E194" s="210">
        <f t="shared" si="121"/>
        <v>53000</v>
      </c>
      <c r="F194" s="210">
        <f t="shared" si="121"/>
        <v>0</v>
      </c>
      <c r="G194" s="211">
        <f t="shared" si="121"/>
        <v>0</v>
      </c>
    </row>
    <row r="195" spans="1:7" ht="15" customHeight="1" x14ac:dyDescent="0.3">
      <c r="A195" s="66">
        <v>31</v>
      </c>
      <c r="B195" s="67" t="s">
        <v>91</v>
      </c>
      <c r="C195" s="171">
        <f>C196</f>
        <v>0</v>
      </c>
      <c r="D195" s="212">
        <f>D196</f>
        <v>100000</v>
      </c>
      <c r="E195" s="212">
        <f>E196</f>
        <v>53000</v>
      </c>
      <c r="F195" s="212">
        <f t="shared" si="121"/>
        <v>0</v>
      </c>
      <c r="G195" s="213">
        <f t="shared" si="121"/>
        <v>0</v>
      </c>
    </row>
    <row r="196" spans="1:7" s="123" customFormat="1" x14ac:dyDescent="0.3">
      <c r="A196" s="121">
        <v>3</v>
      </c>
      <c r="B196" s="122" t="s">
        <v>122</v>
      </c>
      <c r="C196" s="151">
        <f>C197+C198</f>
        <v>0</v>
      </c>
      <c r="D196" s="180">
        <f>D197+D198</f>
        <v>100000</v>
      </c>
      <c r="E196" s="180">
        <f>E197+E198</f>
        <v>53000</v>
      </c>
      <c r="F196" s="180">
        <f t="shared" ref="F196:G196" si="122">F197+F198</f>
        <v>0</v>
      </c>
      <c r="G196" s="181">
        <f t="shared" si="122"/>
        <v>0</v>
      </c>
    </row>
    <row r="197" spans="1:7" ht="15" customHeight="1" x14ac:dyDescent="0.3">
      <c r="A197" s="70">
        <v>31</v>
      </c>
      <c r="B197" s="69" t="s">
        <v>77</v>
      </c>
      <c r="C197" s="163"/>
      <c r="D197" s="203">
        <v>5000</v>
      </c>
      <c r="E197" s="203">
        <v>13700</v>
      </c>
      <c r="F197" s="204"/>
      <c r="G197" s="185"/>
    </row>
    <row r="198" spans="1:7" ht="15" customHeight="1" x14ac:dyDescent="0.3">
      <c r="A198" s="70">
        <v>32</v>
      </c>
      <c r="B198" s="71" t="s">
        <v>78</v>
      </c>
      <c r="C198" s="163"/>
      <c r="D198" s="203">
        <v>95000</v>
      </c>
      <c r="E198" s="203">
        <v>39300</v>
      </c>
      <c r="F198" s="204"/>
      <c r="G198" s="185"/>
    </row>
    <row r="199" spans="1:7" ht="31.5" customHeight="1" x14ac:dyDescent="0.3">
      <c r="A199" s="84" t="s">
        <v>136</v>
      </c>
      <c r="B199" s="85" t="s">
        <v>137</v>
      </c>
      <c r="C199" s="161">
        <f t="shared" ref="C199:G200" si="123">C200</f>
        <v>0</v>
      </c>
      <c r="D199" s="202">
        <f t="shared" si="123"/>
        <v>34500</v>
      </c>
      <c r="E199" s="202">
        <f t="shared" si="123"/>
        <v>0</v>
      </c>
      <c r="F199" s="191">
        <f t="shared" si="123"/>
        <v>0</v>
      </c>
      <c r="G199" s="191">
        <f t="shared" si="123"/>
        <v>0</v>
      </c>
    </row>
    <row r="200" spans="1:7" ht="22.5" customHeight="1" x14ac:dyDescent="0.3">
      <c r="A200" s="66">
        <v>573</v>
      </c>
      <c r="B200" s="67" t="s">
        <v>61</v>
      </c>
      <c r="C200" s="148">
        <f>C201</f>
        <v>0</v>
      </c>
      <c r="D200" s="176">
        <f>D201</f>
        <v>34500</v>
      </c>
      <c r="E200" s="176">
        <f>E201</f>
        <v>0</v>
      </c>
      <c r="F200" s="176">
        <f t="shared" si="123"/>
        <v>0</v>
      </c>
      <c r="G200" s="176">
        <f t="shared" si="123"/>
        <v>0</v>
      </c>
    </row>
    <row r="201" spans="1:7" s="123" customFormat="1" x14ac:dyDescent="0.3">
      <c r="A201" s="121">
        <v>3</v>
      </c>
      <c r="B201" s="122" t="s">
        <v>122</v>
      </c>
      <c r="C201" s="151">
        <f>C202+C203</f>
        <v>0</v>
      </c>
      <c r="D201" s="180">
        <f>D202+D203</f>
        <v>34500</v>
      </c>
      <c r="E201" s="180">
        <f>E202+E203</f>
        <v>0</v>
      </c>
      <c r="F201" s="180">
        <f t="shared" ref="F201:G201" si="124">F202+F203</f>
        <v>0</v>
      </c>
      <c r="G201" s="181">
        <f t="shared" si="124"/>
        <v>0</v>
      </c>
    </row>
    <row r="202" spans="1:7" x14ac:dyDescent="0.3">
      <c r="A202" s="68">
        <v>31</v>
      </c>
      <c r="B202" s="69" t="s">
        <v>77</v>
      </c>
      <c r="C202" s="163"/>
      <c r="D202" s="203">
        <v>26000</v>
      </c>
      <c r="E202" s="203"/>
      <c r="F202" s="203"/>
      <c r="G202" s="209"/>
    </row>
    <row r="203" spans="1:7" x14ac:dyDescent="0.3">
      <c r="A203" s="70">
        <v>32</v>
      </c>
      <c r="B203" s="71" t="s">
        <v>78</v>
      </c>
      <c r="C203" s="163"/>
      <c r="D203" s="203">
        <v>8500</v>
      </c>
      <c r="E203" s="203"/>
      <c r="F203" s="203"/>
      <c r="G203" s="209"/>
    </row>
    <row r="204" spans="1:7" ht="31.5" customHeight="1" x14ac:dyDescent="0.3">
      <c r="A204" s="84" t="s">
        <v>136</v>
      </c>
      <c r="B204" s="85" t="s">
        <v>137</v>
      </c>
      <c r="C204" s="161">
        <f t="shared" ref="C204:G205" si="125">C205</f>
        <v>0</v>
      </c>
      <c r="D204" s="202">
        <f t="shared" si="125"/>
        <v>0</v>
      </c>
      <c r="E204" s="202">
        <f t="shared" si="125"/>
        <v>90000</v>
      </c>
      <c r="F204" s="191">
        <f t="shared" si="125"/>
        <v>91400</v>
      </c>
      <c r="G204" s="191">
        <f t="shared" si="125"/>
        <v>92000</v>
      </c>
    </row>
    <row r="205" spans="1:7" ht="22.5" customHeight="1" x14ac:dyDescent="0.3">
      <c r="A205" s="66">
        <v>532</v>
      </c>
      <c r="B205" s="67" t="s">
        <v>61</v>
      </c>
      <c r="C205" s="148">
        <f>C206</f>
        <v>0</v>
      </c>
      <c r="D205" s="176">
        <f>D206</f>
        <v>0</v>
      </c>
      <c r="E205" s="176">
        <f>E206</f>
        <v>90000</v>
      </c>
      <c r="F205" s="176">
        <f t="shared" si="125"/>
        <v>91400</v>
      </c>
      <c r="G205" s="176">
        <f t="shared" si="125"/>
        <v>92000</v>
      </c>
    </row>
    <row r="206" spans="1:7" s="123" customFormat="1" x14ac:dyDescent="0.3">
      <c r="A206" s="121">
        <v>3</v>
      </c>
      <c r="B206" s="122" t="s">
        <v>122</v>
      </c>
      <c r="C206" s="151">
        <f>C207+C208</f>
        <v>0</v>
      </c>
      <c r="D206" s="180">
        <f>D207+D208</f>
        <v>0</v>
      </c>
      <c r="E206" s="180">
        <f>E207+E208</f>
        <v>90000</v>
      </c>
      <c r="F206" s="180">
        <f t="shared" ref="F206:G206" si="126">F207+F208</f>
        <v>91400</v>
      </c>
      <c r="G206" s="181">
        <f t="shared" si="126"/>
        <v>92000</v>
      </c>
    </row>
    <row r="207" spans="1:7" x14ac:dyDescent="0.3">
      <c r="A207" s="68">
        <v>31</v>
      </c>
      <c r="B207" s="69" t="s">
        <v>77</v>
      </c>
      <c r="C207" s="163"/>
      <c r="D207" s="203"/>
      <c r="E207" s="203">
        <v>79000</v>
      </c>
      <c r="F207" s="203">
        <v>80400</v>
      </c>
      <c r="G207" s="209">
        <v>81000</v>
      </c>
    </row>
    <row r="208" spans="1:7" x14ac:dyDescent="0.3">
      <c r="A208" s="70">
        <v>32</v>
      </c>
      <c r="B208" s="71" t="s">
        <v>78</v>
      </c>
      <c r="C208" s="163"/>
      <c r="D208" s="203"/>
      <c r="E208" s="203">
        <v>11000</v>
      </c>
      <c r="F208" s="203">
        <v>11000</v>
      </c>
      <c r="G208" s="209">
        <v>11000</v>
      </c>
    </row>
    <row r="209" spans="1:7" ht="31.5" customHeight="1" x14ac:dyDescent="0.3">
      <c r="A209" s="80" t="s">
        <v>138</v>
      </c>
      <c r="B209" s="81" t="s">
        <v>139</v>
      </c>
      <c r="C209" s="161">
        <f t="shared" ref="C209:G209" si="127">C210+C216</f>
        <v>0</v>
      </c>
      <c r="D209" s="202">
        <f t="shared" si="127"/>
        <v>0</v>
      </c>
      <c r="E209" s="202">
        <f t="shared" si="127"/>
        <v>48600</v>
      </c>
      <c r="F209" s="191">
        <f t="shared" si="127"/>
        <v>48600</v>
      </c>
      <c r="G209" s="191">
        <f t="shared" si="127"/>
        <v>48600</v>
      </c>
    </row>
    <row r="210" spans="1:7" ht="22.5" customHeight="1" x14ac:dyDescent="0.3">
      <c r="A210" s="59">
        <v>12</v>
      </c>
      <c r="B210" s="64" t="s">
        <v>84</v>
      </c>
      <c r="C210" s="148">
        <f>C211+C214</f>
        <v>0</v>
      </c>
      <c r="D210" s="176">
        <f>D211+D214</f>
        <v>0</v>
      </c>
      <c r="E210" s="176">
        <f>E211+E214</f>
        <v>21870</v>
      </c>
      <c r="F210" s="176">
        <f t="shared" ref="F210:G210" si="128">F211+F214</f>
        <v>21870</v>
      </c>
      <c r="G210" s="176">
        <f t="shared" si="128"/>
        <v>21870</v>
      </c>
    </row>
    <row r="211" spans="1:7" s="123" customFormat="1" x14ac:dyDescent="0.3">
      <c r="A211" s="121">
        <v>3</v>
      </c>
      <c r="B211" s="122" t="s">
        <v>122</v>
      </c>
      <c r="C211" s="167">
        <f>C212+C213</f>
        <v>0</v>
      </c>
      <c r="D211" s="180">
        <f>D212+D213</f>
        <v>0</v>
      </c>
      <c r="E211" s="180">
        <f>E212+E213</f>
        <v>20295</v>
      </c>
      <c r="F211" s="180">
        <f t="shared" ref="F211:G211" si="129">F212+F213</f>
        <v>20295</v>
      </c>
      <c r="G211" s="181">
        <f t="shared" si="129"/>
        <v>20295</v>
      </c>
    </row>
    <row r="212" spans="1:7" x14ac:dyDescent="0.3">
      <c r="A212" s="61">
        <v>31</v>
      </c>
      <c r="B212" s="62" t="s">
        <v>77</v>
      </c>
      <c r="C212" s="162"/>
      <c r="D212" s="203"/>
      <c r="E212" s="203">
        <v>3600</v>
      </c>
      <c r="F212" s="203">
        <v>3600</v>
      </c>
      <c r="G212" s="185">
        <v>3150</v>
      </c>
    </row>
    <row r="213" spans="1:7" x14ac:dyDescent="0.3">
      <c r="A213" s="61">
        <v>32</v>
      </c>
      <c r="B213" s="57" t="s">
        <v>78</v>
      </c>
      <c r="C213" s="153"/>
      <c r="D213" s="203"/>
      <c r="E213" s="203">
        <v>16695</v>
      </c>
      <c r="F213" s="203">
        <v>16695</v>
      </c>
      <c r="G213" s="185">
        <v>17145</v>
      </c>
    </row>
    <row r="214" spans="1:7" s="123" customFormat="1" ht="15" customHeight="1" x14ac:dyDescent="0.3">
      <c r="A214" s="121">
        <v>4</v>
      </c>
      <c r="B214" s="124" t="s">
        <v>9</v>
      </c>
      <c r="C214" s="155">
        <f>C215</f>
        <v>0</v>
      </c>
      <c r="D214" s="187">
        <f>D215</f>
        <v>0</v>
      </c>
      <c r="E214" s="187">
        <f>E215</f>
        <v>1575</v>
      </c>
      <c r="F214" s="187">
        <f t="shared" ref="F214:G214" si="130">F215</f>
        <v>1575</v>
      </c>
      <c r="G214" s="188">
        <f t="shared" si="130"/>
        <v>1575</v>
      </c>
    </row>
    <row r="215" spans="1:7" x14ac:dyDescent="0.3">
      <c r="A215" s="61">
        <v>42</v>
      </c>
      <c r="B215" s="57" t="s">
        <v>79</v>
      </c>
      <c r="C215" s="153"/>
      <c r="D215" s="203"/>
      <c r="E215" s="203">
        <v>1575</v>
      </c>
      <c r="F215" s="203">
        <v>1575</v>
      </c>
      <c r="G215" s="205">
        <v>1575</v>
      </c>
    </row>
    <row r="216" spans="1:7" ht="22.5" customHeight="1" x14ac:dyDescent="0.3">
      <c r="A216" s="59">
        <v>563</v>
      </c>
      <c r="B216" s="63" t="s">
        <v>58</v>
      </c>
      <c r="C216" s="148">
        <f>C217+C220</f>
        <v>0</v>
      </c>
      <c r="D216" s="176">
        <f>D217+D220</f>
        <v>0</v>
      </c>
      <c r="E216" s="176">
        <f>E217+E220</f>
        <v>26730</v>
      </c>
      <c r="F216" s="176">
        <f t="shared" ref="F216:G216" si="131">F217+F220</f>
        <v>26730</v>
      </c>
      <c r="G216" s="176">
        <f t="shared" si="131"/>
        <v>26730</v>
      </c>
    </row>
    <row r="217" spans="1:7" s="123" customFormat="1" x14ac:dyDescent="0.3">
      <c r="A217" s="121">
        <v>3</v>
      </c>
      <c r="B217" s="122" t="s">
        <v>122</v>
      </c>
      <c r="C217" s="167">
        <f>C218+C219</f>
        <v>0</v>
      </c>
      <c r="D217" s="180">
        <f>D218+D219</f>
        <v>0</v>
      </c>
      <c r="E217" s="180">
        <f>E218+E219</f>
        <v>24805</v>
      </c>
      <c r="F217" s="180">
        <f t="shared" ref="F217:G217" si="132">F218+F219</f>
        <v>24805</v>
      </c>
      <c r="G217" s="181">
        <f t="shared" si="132"/>
        <v>24805</v>
      </c>
    </row>
    <row r="218" spans="1:7" x14ac:dyDescent="0.3">
      <c r="A218" s="61">
        <v>31</v>
      </c>
      <c r="B218" s="57" t="s">
        <v>77</v>
      </c>
      <c r="C218" s="153"/>
      <c r="D218" s="203"/>
      <c r="E218" s="203">
        <v>4400</v>
      </c>
      <c r="F218" s="203">
        <v>4400</v>
      </c>
      <c r="G218" s="185">
        <v>3850</v>
      </c>
    </row>
    <row r="219" spans="1:7" x14ac:dyDescent="0.3">
      <c r="A219" s="61">
        <v>32</v>
      </c>
      <c r="B219" s="57" t="s">
        <v>78</v>
      </c>
      <c r="C219" s="153"/>
      <c r="D219" s="203"/>
      <c r="E219" s="203">
        <v>20405</v>
      </c>
      <c r="F219" s="203">
        <v>20405</v>
      </c>
      <c r="G219" s="185">
        <v>20955</v>
      </c>
    </row>
    <row r="220" spans="1:7" s="123" customFormat="1" ht="15" customHeight="1" x14ac:dyDescent="0.3">
      <c r="A220" s="121">
        <v>4</v>
      </c>
      <c r="B220" s="124" t="s">
        <v>9</v>
      </c>
      <c r="C220" s="155">
        <f>C221</f>
        <v>0</v>
      </c>
      <c r="D220" s="187">
        <f>D221</f>
        <v>0</v>
      </c>
      <c r="E220" s="187">
        <f>E221</f>
        <v>1925</v>
      </c>
      <c r="F220" s="187">
        <f t="shared" ref="F220:G220" si="133">F221</f>
        <v>1925</v>
      </c>
      <c r="G220" s="188">
        <f t="shared" si="133"/>
        <v>1925</v>
      </c>
    </row>
    <row r="221" spans="1:7" x14ac:dyDescent="0.3">
      <c r="A221" s="61">
        <v>42</v>
      </c>
      <c r="B221" s="57" t="s">
        <v>79</v>
      </c>
      <c r="C221" s="153"/>
      <c r="D221" s="203"/>
      <c r="E221" s="203">
        <v>1925</v>
      </c>
      <c r="F221" s="203">
        <v>1925</v>
      </c>
      <c r="G221" s="205">
        <v>1925</v>
      </c>
    </row>
    <row r="222" spans="1:7" x14ac:dyDescent="0.3">
      <c r="C222" s="132"/>
      <c r="D222" s="132"/>
    </row>
  </sheetData>
  <autoFilter ref="A23:G180" xr:uid="{85A4C39C-169E-4C47-8E51-8D5D3553827E}"/>
  <dataConsolidate/>
  <mergeCells count="16">
    <mergeCell ref="A13:B13"/>
    <mergeCell ref="A9:B9"/>
    <mergeCell ref="A1:G2"/>
    <mergeCell ref="A5:G5"/>
    <mergeCell ref="A6:B6"/>
    <mergeCell ref="A7:B7"/>
    <mergeCell ref="A8:B8"/>
    <mergeCell ref="B20:G20"/>
    <mergeCell ref="B21:G21"/>
    <mergeCell ref="E22:G22"/>
    <mergeCell ref="A14:B14"/>
    <mergeCell ref="A15:B15"/>
    <mergeCell ref="A16:B16"/>
    <mergeCell ref="A17:B17"/>
    <mergeCell ref="A18:B18"/>
    <mergeCell ref="A19:G19"/>
  </mergeCells>
  <pageMargins left="0.7" right="0.7" top="0.75" bottom="0.75" header="0.3" footer="0.3"/>
  <pageSetup scale="79" fitToHeight="0" orientation="landscape" r:id="rId1"/>
  <ignoredErrors>
    <ignoredError sqref="F177" unlockedFormula="1"/>
    <ignoredError sqref="E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financiranja-ekonomska'!Print_Area</vt:lpstr>
      <vt:lpstr>' Račun financiranja-izvori'!Print_Area</vt:lpstr>
      <vt:lpstr>' Račun prihoda i rashoda-ekonom'!Print_Area</vt:lpstr>
      <vt:lpstr>' Račun prihoda i rashoda-izvori'!Print_Area</vt:lpstr>
      <vt:lpstr>' Račun rashoda-funkcija'!Print_Area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Patalen</cp:lastModifiedBy>
  <cp:lastPrinted>2025-11-11T12:54:10Z</cp:lastPrinted>
  <dcterms:created xsi:type="dcterms:W3CDTF">2022-08-12T12:51:27Z</dcterms:created>
  <dcterms:modified xsi:type="dcterms:W3CDTF">2025-11-11T13:03:37Z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